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8_{606947DA-4C72-4550-A3EA-2026474A0510}" xr6:coauthVersionLast="47" xr6:coauthVersionMax="47" xr10:uidLastSave="{00000000-0000-0000-0000-000000000000}"/>
  <bookViews>
    <workbookView xWindow="-110" yWindow="-110" windowWidth="19420" windowHeight="10300" tabRatio="772" activeTab="1" xr2:uid="{46D7A30E-1813-4717-885F-2E9DF702069B}"/>
  </bookViews>
  <sheets>
    <sheet name="Contacts" sheetId="52" r:id="rId1"/>
    <sheet name="Index" sheetId="53" r:id="rId2"/>
    <sheet name="Financial indicators" sheetId="54" r:id="rId3"/>
    <sheet name="Reconcilations" sheetId="55" r:id="rId4"/>
    <sheet name="Operating indicators" sheetId="56" r:id="rId5"/>
    <sheet name="Green Generation" sheetId="58" r:id="rId6"/>
    <sheet name="Networks" sheetId="57" r:id="rId7"/>
    <sheet name="Reserve Capacities" sheetId="59" r:id="rId8"/>
    <sheet name="Customers &amp; Solutions" sheetId="60" r:id="rId9"/>
    <sheet name="Results Q3" sheetId="70" r:id="rId10"/>
    <sheet name="Quarterly summary" sheetId="61" r:id="rId11"/>
    <sheet name="Statement of financial position" sheetId="62" r:id="rId12"/>
    <sheet name="Statement of profit or loss" sheetId="63" r:id="rId13"/>
    <sheet name="Statement of cash flows" sheetId="64" r:id="rId14"/>
    <sheet name="Asset book&gt;&gt;" sheetId="35" r:id="rId15"/>
    <sheet name="Wind &amp; Solar" sheetId="39" r:id="rId16"/>
    <sheet name="Hydro" sheetId="42" r:id="rId17"/>
    <sheet name="Bio&amp;WtE" sheetId="43" r:id="rId18"/>
    <sheet name="Hedging levels" sheetId="69" r:id="rId19"/>
    <sheet name="Natural Gas" sheetId="41" r:id="rId20"/>
    <sheet name="Historical data&gt;&gt;" sheetId="50" r:id="rId21"/>
    <sheet name="Wind &amp; Solar data" sheetId="46" r:id="rId22"/>
    <sheet name="Hydro data" sheetId="48" r:id="rId23"/>
    <sheet name="Bio&amp;WtE data" sheetId="49" r:id="rId24"/>
    <sheet name="Natural gas data" sheetId="51" r:id="rId25"/>
    <sheet name="Business environment" sheetId="38" r:id="rId26"/>
    <sheet name="Legal notice" sheetId="65" r:id="rId27"/>
  </sheets>
  <definedNames>
    <definedName name="_Hlk79167041" localSheetId="10">'Quarterly summary'!#REF!</definedName>
    <definedName name="_Toc64472300" localSheetId="2">'Financial indicators'!$E$159</definedName>
    <definedName name="K">'Wind &amp; Solar'!#REF!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48" l="1"/>
  <c r="G10" i="48"/>
  <c r="G8" i="48"/>
  <c r="G9" i="48"/>
  <c r="F8" i="48"/>
  <c r="F9" i="48"/>
  <c r="I13" i="39"/>
  <c r="H12" i="39"/>
  <c r="J8" i="42" l="1"/>
  <c r="L6" i="41" l="1"/>
  <c r="K6" i="41"/>
  <c r="H6" i="41"/>
  <c r="B16" i="51"/>
  <c r="B14" i="51"/>
  <c r="B12" i="51"/>
  <c r="B8" i="51"/>
  <c r="I10" i="51"/>
  <c r="J10" i="51"/>
  <c r="O7" i="43"/>
  <c r="O6" i="43"/>
  <c r="K7" i="43"/>
  <c r="K6" i="43"/>
  <c r="J8" i="43"/>
  <c r="J7" i="43"/>
  <c r="J6" i="43"/>
  <c r="I6" i="43"/>
  <c r="I7" i="43"/>
  <c r="I9" i="49"/>
  <c r="B21" i="49"/>
  <c r="B20" i="49"/>
  <c r="B17" i="49"/>
  <c r="B16" i="49"/>
  <c r="B13" i="49"/>
  <c r="B12" i="49"/>
  <c r="B11" i="49"/>
  <c r="I22" i="49"/>
  <c r="I18" i="49"/>
  <c r="I14" i="49"/>
  <c r="P10" i="42"/>
  <c r="H10" i="42"/>
  <c r="I7" i="42"/>
  <c r="J7" i="42" s="1"/>
  <c r="I6" i="42"/>
  <c r="I13" i="48"/>
  <c r="I12" i="48"/>
  <c r="I21" i="46"/>
  <c r="I20" i="46"/>
  <c r="I19" i="46"/>
  <c r="I18" i="46"/>
  <c r="I17" i="46"/>
  <c r="I16" i="46"/>
  <c r="I10" i="48"/>
  <c r="B9" i="48"/>
  <c r="B13" i="48" s="1"/>
  <c r="B8" i="48"/>
  <c r="B12" i="48" s="1"/>
  <c r="L11" i="39"/>
  <c r="L10" i="39"/>
  <c r="L9" i="39"/>
  <c r="L8" i="39"/>
  <c r="L6" i="39"/>
  <c r="I12" i="39"/>
  <c r="H11" i="39"/>
  <c r="H10" i="39"/>
  <c r="H9" i="39"/>
  <c r="H8" i="39"/>
  <c r="H7" i="39"/>
  <c r="H6" i="39"/>
  <c r="M19" i="39"/>
  <c r="G19" i="39"/>
  <c r="K19" i="39" s="1"/>
  <c r="G13" i="39"/>
  <c r="K13" i="39" s="1"/>
  <c r="B16" i="46"/>
  <c r="B22" i="46"/>
  <c r="B10" i="51" l="1"/>
  <c r="B7" i="49"/>
  <c r="B8" i="49"/>
  <c r="I14" i="48"/>
  <c r="I23" i="46" l="1"/>
  <c r="I14" i="46"/>
  <c r="B30" i="46" l="1"/>
  <c r="B29" i="46"/>
  <c r="B28" i="46"/>
  <c r="B27" i="46"/>
  <c r="B26" i="46"/>
  <c r="B25" i="46"/>
  <c r="B8" i="46"/>
  <c r="B17" i="46" s="1"/>
  <c r="B23" i="46" s="1"/>
  <c r="B9" i="46"/>
  <c r="B18" i="46" s="1"/>
  <c r="B10" i="46"/>
  <c r="B19" i="46" s="1"/>
  <c r="B11" i="46"/>
  <c r="B20" i="46" s="1"/>
  <c r="B12" i="46"/>
  <c r="B21" i="46" s="1"/>
  <c r="B13" i="46"/>
  <c r="B7" i="46"/>
  <c r="D15" i="61" l="1"/>
  <c r="H9" i="43" l="1"/>
  <c r="G9" i="43"/>
  <c r="K9" i="43" l="1"/>
  <c r="J22" i="49"/>
  <c r="J18" i="49"/>
  <c r="J13" i="48"/>
  <c r="H13" i="39"/>
  <c r="I11" i="39"/>
  <c r="J14" i="49" l="1"/>
  <c r="B14" i="49"/>
  <c r="J9" i="49"/>
  <c r="J10" i="48"/>
  <c r="J12" i="48"/>
  <c r="J14" i="48" l="1"/>
  <c r="J17" i="46" l="1"/>
  <c r="J16" i="46"/>
  <c r="J21" i="46" l="1"/>
  <c r="J18" i="46" l="1"/>
  <c r="J20" i="46" l="1"/>
  <c r="J19" i="46" l="1"/>
  <c r="J14" i="46"/>
  <c r="J23" i="46" l="1"/>
  <c r="B14" i="46"/>
  <c r="N21" i="46" l="1"/>
  <c r="K16" i="46" l="1"/>
  <c r="E18" i="38" l="1"/>
  <c r="J6" i="41" l="1"/>
  <c r="B28" i="51" l="1"/>
  <c r="K10" i="51"/>
  <c r="K9" i="49" l="1"/>
  <c r="K14" i="49"/>
  <c r="K18" i="49"/>
  <c r="K22" i="49"/>
  <c r="J6" i="42"/>
  <c r="B22" i="49" l="1"/>
  <c r="B18" i="49"/>
  <c r="B9" i="49"/>
  <c r="K13" i="48" l="1"/>
  <c r="K12" i="48"/>
  <c r="K10" i="48"/>
  <c r="B10" i="48" l="1"/>
  <c r="B14" i="48" s="1"/>
  <c r="K14" i="48"/>
  <c r="C30" i="46" l="1"/>
  <c r="D30" i="46"/>
  <c r="E30" i="46"/>
  <c r="L14" i="46"/>
  <c r="M14" i="46"/>
  <c r="N14" i="46"/>
  <c r="O14" i="46"/>
  <c r="P14" i="46"/>
  <c r="Q14" i="46"/>
  <c r="R14" i="46"/>
  <c r="S14" i="46"/>
  <c r="T14" i="46"/>
  <c r="U14" i="46"/>
  <c r="V14" i="46"/>
  <c r="W14" i="46"/>
  <c r="X14" i="46"/>
  <c r="Y14" i="46"/>
  <c r="Z14" i="46"/>
  <c r="AA14" i="46"/>
  <c r="C13" i="46"/>
  <c r="D13" i="46"/>
  <c r="E13" i="46"/>
  <c r="K19" i="46" l="1"/>
  <c r="K21" i="46"/>
  <c r="I6" i="39" l="1"/>
  <c r="K17" i="46" l="1"/>
  <c r="K18" i="46"/>
  <c r="K14" i="46" l="1"/>
  <c r="K20" i="46"/>
  <c r="K23" i="46" l="1"/>
  <c r="C12" i="51" l="1"/>
  <c r="C16" i="51" l="1"/>
  <c r="L14" i="51"/>
  <c r="C29" i="46" l="1"/>
  <c r="C28" i="46"/>
  <c r="C27" i="46"/>
  <c r="C26" i="46"/>
  <c r="C25" i="46"/>
  <c r="L10" i="51" l="1"/>
  <c r="C8" i="51"/>
  <c r="C10" i="51" s="1"/>
  <c r="C20" i="49"/>
  <c r="C16" i="49"/>
  <c r="C12" i="49"/>
  <c r="C7" i="49"/>
  <c r="L22" i="49" l="1"/>
  <c r="C21" i="49"/>
  <c r="L18" i="49"/>
  <c r="C17" i="49"/>
  <c r="L14" i="49"/>
  <c r="C13" i="49"/>
  <c r="C11" i="49"/>
  <c r="L9" i="49"/>
  <c r="C8" i="49"/>
  <c r="C9" i="48"/>
  <c r="C8" i="48"/>
  <c r="C13" i="48" l="1"/>
  <c r="C12" i="48"/>
  <c r="L13" i="48"/>
  <c r="L12" i="48"/>
  <c r="L10" i="48"/>
  <c r="L14" i="48" l="1"/>
  <c r="L16" i="46" l="1"/>
  <c r="L17" i="46"/>
  <c r="L18" i="46"/>
  <c r="L19" i="46"/>
  <c r="L20" i="46"/>
  <c r="L21" i="46"/>
  <c r="C8" i="46"/>
  <c r="C17" i="46" s="1"/>
  <c r="C9" i="46"/>
  <c r="C18" i="46" s="1"/>
  <c r="C10" i="46"/>
  <c r="C19" i="46" s="1"/>
  <c r="C11" i="46"/>
  <c r="C20" i="46" s="1"/>
  <c r="C12" i="46"/>
  <c r="C21" i="46" s="1"/>
  <c r="C7" i="46"/>
  <c r="N14" i="51"/>
  <c r="O14" i="51"/>
  <c r="W14" i="51"/>
  <c r="V14" i="51"/>
  <c r="U14" i="51"/>
  <c r="T14" i="51"/>
  <c r="S14" i="51"/>
  <c r="R14" i="51"/>
  <c r="Q14" i="51"/>
  <c r="P14" i="51"/>
  <c r="E12" i="51"/>
  <c r="D12" i="51"/>
  <c r="M10" i="51"/>
  <c r="D8" i="51"/>
  <c r="D10" i="51" s="1"/>
  <c r="E8" i="51"/>
  <c r="E10" i="51" s="1"/>
  <c r="N10" i="51"/>
  <c r="O10" i="51"/>
  <c r="Q10" i="51"/>
  <c r="R10" i="51"/>
  <c r="S10" i="51"/>
  <c r="U10" i="51"/>
  <c r="W10" i="51"/>
  <c r="V10" i="51"/>
  <c r="T10" i="51"/>
  <c r="P10" i="51"/>
  <c r="G12" i="48"/>
  <c r="G13" i="48"/>
  <c r="F12" i="48"/>
  <c r="F13" i="48"/>
  <c r="M13" i="48"/>
  <c r="M12" i="48"/>
  <c r="N13" i="48"/>
  <c r="O13" i="48"/>
  <c r="P13" i="48"/>
  <c r="Q13" i="48"/>
  <c r="R13" i="48"/>
  <c r="S13" i="48"/>
  <c r="T13" i="48"/>
  <c r="U13" i="48"/>
  <c r="V13" i="48"/>
  <c r="W13" i="48"/>
  <c r="X13" i="48"/>
  <c r="Y13" i="48"/>
  <c r="Z13" i="48"/>
  <c r="AA13" i="48"/>
  <c r="AA12" i="48"/>
  <c r="Z12" i="48"/>
  <c r="Y12" i="48"/>
  <c r="X12" i="48"/>
  <c r="W12" i="48"/>
  <c r="V12" i="48"/>
  <c r="U12" i="48"/>
  <c r="T12" i="48"/>
  <c r="S12" i="48"/>
  <c r="R12" i="48"/>
  <c r="Q12" i="48"/>
  <c r="P12" i="48"/>
  <c r="O12" i="48"/>
  <c r="N12" i="48"/>
  <c r="G14" i="48" l="1"/>
  <c r="C16" i="46"/>
  <c r="C14" i="46"/>
  <c r="D14" i="51"/>
  <c r="E14" i="51"/>
  <c r="L23" i="46"/>
  <c r="F14" i="48"/>
  <c r="M14" i="51" l="1"/>
  <c r="O10" i="38" l="1"/>
  <c r="C9" i="49" l="1"/>
  <c r="M9" i="49"/>
  <c r="M22" i="49"/>
  <c r="M18" i="49"/>
  <c r="M14" i="49"/>
  <c r="M10" i="48" l="1"/>
  <c r="M14" i="48" s="1"/>
  <c r="M20" i="46" l="1"/>
  <c r="M21" i="46"/>
  <c r="M19" i="46" l="1"/>
  <c r="M18" i="46"/>
  <c r="M17" i="46" l="1"/>
  <c r="M16" i="46"/>
  <c r="M23" i="46" l="1"/>
  <c r="O21" i="46"/>
  <c r="G17" i="46"/>
  <c r="G16" i="46"/>
  <c r="N16" i="46"/>
  <c r="O16" i="46"/>
  <c r="P16" i="46"/>
  <c r="Q16" i="46"/>
  <c r="R16" i="46"/>
  <c r="S16" i="46"/>
  <c r="T16" i="46"/>
  <c r="U16" i="46"/>
  <c r="V16" i="46"/>
  <c r="W16" i="46"/>
  <c r="X16" i="46"/>
  <c r="Y16" i="46"/>
  <c r="Z16" i="46"/>
  <c r="AA16" i="46"/>
  <c r="N17" i="46"/>
  <c r="O17" i="46"/>
  <c r="P17" i="46"/>
  <c r="Q17" i="46"/>
  <c r="R17" i="46"/>
  <c r="S17" i="46"/>
  <c r="T17" i="46"/>
  <c r="U17" i="46"/>
  <c r="V17" i="46"/>
  <c r="W17" i="46"/>
  <c r="X17" i="46"/>
  <c r="Y17" i="46"/>
  <c r="Z17" i="46"/>
  <c r="AA17" i="46"/>
  <c r="N18" i="46"/>
  <c r="I7" i="39" l="1"/>
  <c r="F8" i="46" l="1"/>
  <c r="F17" i="46" s="1"/>
  <c r="E7" i="46"/>
  <c r="F7" i="46"/>
  <c r="F16" i="46" s="1"/>
  <c r="D7" i="46"/>
  <c r="E8" i="46"/>
  <c r="E17" i="46" s="1"/>
  <c r="D8" i="46"/>
  <c r="D17" i="46" s="1"/>
  <c r="I6" i="41"/>
  <c r="D21" i="51"/>
  <c r="D16" i="46" l="1"/>
  <c r="E16" i="46"/>
  <c r="N14" i="49"/>
  <c r="N9" i="49"/>
  <c r="N18" i="49"/>
  <c r="N22" i="49"/>
  <c r="C22" i="49" l="1"/>
  <c r="N10" i="48"/>
  <c r="N14" i="48" s="1"/>
  <c r="C10" i="48" l="1"/>
  <c r="C14" i="48" s="1"/>
  <c r="D25" i="46" l="1"/>
  <c r="N20" i="46"/>
  <c r="N19" i="46"/>
  <c r="N23" i="46" l="1"/>
  <c r="C23" i="46" l="1"/>
  <c r="AA18" i="46"/>
  <c r="AA19" i="46"/>
  <c r="AA20" i="46"/>
  <c r="Z18" i="46"/>
  <c r="Z19" i="46"/>
  <c r="Z20" i="46"/>
  <c r="Y18" i="46"/>
  <c r="Y19" i="46"/>
  <c r="Y20" i="46"/>
  <c r="X18" i="46"/>
  <c r="X19" i="46"/>
  <c r="X20" i="46"/>
  <c r="W18" i="46"/>
  <c r="W19" i="46"/>
  <c r="W20" i="46"/>
  <c r="V18" i="46"/>
  <c r="V19" i="46"/>
  <c r="V20" i="46"/>
  <c r="U18" i="46"/>
  <c r="U19" i="46"/>
  <c r="U20" i="46"/>
  <c r="T18" i="46"/>
  <c r="T19" i="46"/>
  <c r="T20" i="46"/>
  <c r="S18" i="46"/>
  <c r="S19" i="46"/>
  <c r="S20" i="46"/>
  <c r="I10" i="39" l="1"/>
  <c r="AA22" i="49"/>
  <c r="Z22" i="49"/>
  <c r="Y22" i="49"/>
  <c r="X22" i="49"/>
  <c r="AA11" i="49"/>
  <c r="AA14" i="49" s="1"/>
  <c r="Z11" i="49"/>
  <c r="Z14" i="49" s="1"/>
  <c r="Y11" i="49"/>
  <c r="Y14" i="49" s="1"/>
  <c r="X11" i="49"/>
  <c r="X14" i="49" s="1"/>
  <c r="AA23" i="46"/>
  <c r="Z23" i="46"/>
  <c r="Y23" i="46"/>
  <c r="X23" i="46"/>
  <c r="AA10" i="48" l="1"/>
  <c r="AA14" i="48" s="1"/>
  <c r="X10" i="48"/>
  <c r="X14" i="48" s="1"/>
  <c r="Z10" i="48"/>
  <c r="Z14" i="48" s="1"/>
  <c r="Y10" i="48"/>
  <c r="Y14" i="48" s="1"/>
  <c r="O10" i="48" l="1"/>
  <c r="O14" i="48" s="1"/>
  <c r="O22" i="49" l="1"/>
  <c r="O18" i="49" l="1"/>
  <c r="O14" i="49"/>
  <c r="C14" i="49"/>
  <c r="C18" i="49" l="1"/>
  <c r="O9" i="49"/>
  <c r="O20" i="46" l="1"/>
  <c r="O19" i="46"/>
  <c r="O18" i="46" l="1"/>
  <c r="P18" i="46" l="1"/>
  <c r="R18" i="46"/>
  <c r="O23" i="46"/>
  <c r="D20" i="49" l="1"/>
  <c r="C28" i="51" l="1"/>
  <c r="C21" i="51"/>
  <c r="D28" i="51"/>
  <c r="D16" i="51"/>
  <c r="D16" i="49"/>
  <c r="D21" i="49"/>
  <c r="D22" i="49" s="1"/>
  <c r="P22" i="49"/>
  <c r="P18" i="49"/>
  <c r="D17" i="49"/>
  <c r="P14" i="49"/>
  <c r="P9" i="49"/>
  <c r="P10" i="48"/>
  <c r="P14" i="48" s="1"/>
  <c r="E29" i="46"/>
  <c r="D26" i="46"/>
  <c r="D27" i="46"/>
  <c r="D28" i="46"/>
  <c r="D29" i="46"/>
  <c r="E25" i="46"/>
  <c r="P19" i="46"/>
  <c r="P20" i="46"/>
  <c r="E12" i="46"/>
  <c r="S23" i="46"/>
  <c r="T23" i="46"/>
  <c r="U23" i="46"/>
  <c r="V23" i="46"/>
  <c r="W23" i="46"/>
  <c r="D9" i="46"/>
  <c r="D10" i="46"/>
  <c r="D19" i="46" s="1"/>
  <c r="D11" i="46"/>
  <c r="D20" i="46" s="1"/>
  <c r="D18" i="46" l="1"/>
  <c r="D18" i="49"/>
  <c r="D12" i="46"/>
  <c r="D14" i="46" s="1"/>
  <c r="Q20" i="46"/>
  <c r="Q19" i="46"/>
  <c r="Q18" i="46"/>
  <c r="Q10" i="48"/>
  <c r="Q14" i="48" s="1"/>
  <c r="Q22" i="49"/>
  <c r="Q18" i="49"/>
  <c r="Q14" i="49"/>
  <c r="Q9" i="49"/>
  <c r="Q23" i="46" l="1"/>
  <c r="W22" i="49" l="1"/>
  <c r="V22" i="49"/>
  <c r="U22" i="49"/>
  <c r="T22" i="49"/>
  <c r="S22" i="49"/>
  <c r="R14" i="49"/>
  <c r="R9" i="49"/>
  <c r="R18" i="49" l="1"/>
  <c r="R22" i="49"/>
  <c r="E17" i="49" l="1"/>
  <c r="E16" i="49"/>
  <c r="E21" i="49"/>
  <c r="E20" i="49"/>
  <c r="E8" i="49"/>
  <c r="E16" i="51"/>
  <c r="R20" i="46"/>
  <c r="R19" i="46"/>
  <c r="R23" i="46" l="1"/>
  <c r="R10" i="48"/>
  <c r="R14" i="48" s="1"/>
  <c r="E28" i="46" l="1"/>
  <c r="E27" i="46"/>
  <c r="E26" i="46"/>
  <c r="E18" i="49" l="1"/>
  <c r="E22" i="49"/>
  <c r="D7" i="49" l="1"/>
  <c r="F21" i="51" l="1"/>
  <c r="E21" i="51"/>
  <c r="G21" i="51"/>
  <c r="F28" i="51"/>
  <c r="E28" i="51"/>
  <c r="G28" i="51"/>
  <c r="L8" i="41" l="1"/>
  <c r="S18" i="49"/>
  <c r="W18" i="49"/>
  <c r="V18" i="49"/>
  <c r="U18" i="49"/>
  <c r="T18" i="49"/>
  <c r="S13" i="49" l="1"/>
  <c r="S12" i="49"/>
  <c r="S11" i="49"/>
  <c r="T13" i="49"/>
  <c r="E13" i="49" s="1"/>
  <c r="T12" i="49"/>
  <c r="T11" i="49"/>
  <c r="U12" i="49"/>
  <c r="V12" i="49"/>
  <c r="V11" i="49"/>
  <c r="W12" i="49"/>
  <c r="W11" i="49"/>
  <c r="D8" i="49"/>
  <c r="J9" i="43" l="1"/>
  <c r="I9" i="43"/>
  <c r="D11" i="49"/>
  <c r="D12" i="49"/>
  <c r="D13" i="49"/>
  <c r="D9" i="48"/>
  <c r="D13" i="48" s="1"/>
  <c r="D8" i="48"/>
  <c r="D9" i="49"/>
  <c r="E11" i="49"/>
  <c r="E12" i="49"/>
  <c r="E7" i="49"/>
  <c r="E8" i="48"/>
  <c r="E9" i="48"/>
  <c r="E13" i="48" s="1"/>
  <c r="E9" i="46"/>
  <c r="E10" i="46"/>
  <c r="E11" i="46"/>
  <c r="I8" i="39"/>
  <c r="I9" i="39"/>
  <c r="S14" i="49"/>
  <c r="W14" i="49"/>
  <c r="E14" i="46" l="1"/>
  <c r="D12" i="48"/>
  <c r="E12" i="48"/>
  <c r="D14" i="49"/>
  <c r="D10" i="48"/>
  <c r="I8" i="42"/>
  <c r="I8" i="41"/>
  <c r="H8" i="41"/>
  <c r="T14" i="49"/>
  <c r="U14" i="49"/>
  <c r="V14" i="49"/>
  <c r="S9" i="49"/>
  <c r="T9" i="49"/>
  <c r="U9" i="49"/>
  <c r="V9" i="49"/>
  <c r="E14" i="49"/>
  <c r="E9" i="49"/>
  <c r="D14" i="48" l="1"/>
  <c r="S10" i="48"/>
  <c r="S14" i="48" s="1"/>
  <c r="T10" i="48"/>
  <c r="T14" i="48" s="1"/>
  <c r="U10" i="48"/>
  <c r="U14" i="48" s="1"/>
  <c r="V10" i="48"/>
  <c r="V14" i="48" s="1"/>
  <c r="W10" i="48"/>
  <c r="W14" i="48" s="1"/>
  <c r="E10" i="48"/>
  <c r="E14" i="48" s="1"/>
  <c r="I11" i="43" l="1"/>
  <c r="H11" i="43"/>
  <c r="L11" i="43"/>
  <c r="K11" i="43"/>
  <c r="J11" i="43"/>
  <c r="G11" i="43"/>
  <c r="P11" i="43" l="1"/>
  <c r="O8" i="42"/>
  <c r="M8" i="42"/>
  <c r="O8" i="41" l="1"/>
  <c r="G8" i="41"/>
  <c r="H8" i="42"/>
</calcChain>
</file>

<file path=xl/sharedStrings.xml><?xml version="1.0" encoding="utf-8"?>
<sst xmlns="http://schemas.openxmlformats.org/spreadsheetml/2006/main" count="2110" uniqueCount="813">
  <si>
    <t>Fact sheet
9M 2023</t>
  </si>
  <si>
    <t>ir@ignitis.lt</t>
  </si>
  <si>
    <t>www.ignitisgrupe.lt/en/investors</t>
  </si>
  <si>
    <t>Index</t>
  </si>
  <si>
    <t>1. Financial indicators</t>
  </si>
  <si>
    <t>&lt;- Go to page</t>
  </si>
  <si>
    <t>2. Reconcilations</t>
  </si>
  <si>
    <t>3. Operating indicators</t>
  </si>
  <si>
    <t>4. Green Generation</t>
  </si>
  <si>
    <t>5. Networks</t>
  </si>
  <si>
    <t>6. Reserve Capacities</t>
  </si>
  <si>
    <t>7. Customers &amp; Solutions</t>
  </si>
  <si>
    <t>8. Results Q3</t>
  </si>
  <si>
    <t>9. Quarterly summary</t>
  </si>
  <si>
    <t>10. Statement of financial position</t>
  </si>
  <si>
    <t>11. Statement of profit or loss</t>
  </si>
  <si>
    <t>12. Statement of cash flows</t>
  </si>
  <si>
    <t>13. Asset book:</t>
  </si>
  <si>
    <t>13.1 Wind &amp; Solar</t>
  </si>
  <si>
    <t>13.2 Hydro</t>
  </si>
  <si>
    <t>13.3 Bio&amp;WtE</t>
  </si>
  <si>
    <t>13.4 Hedging levels</t>
  </si>
  <si>
    <t>13.5 Natural gas</t>
  </si>
  <si>
    <t>14. Historical data:</t>
  </si>
  <si>
    <t>14.1 Wind &amp; Solar data</t>
  </si>
  <si>
    <t>14.2 Hydro data</t>
  </si>
  <si>
    <t>14.3 Bio&amp;WtE data</t>
  </si>
  <si>
    <t>14.4 Natural gas data</t>
  </si>
  <si>
    <t>15. Business environment</t>
  </si>
  <si>
    <t>16. Legal notice</t>
  </si>
  <si>
    <t>Links:</t>
  </si>
  <si>
    <t>Interim report</t>
  </si>
  <si>
    <t>Alternative performance measures</t>
  </si>
  <si>
    <t xml:space="preserve">               &lt;- Back to Index</t>
  </si>
  <si>
    <t>1. Financial indicators (Interim report pages 34-46)</t>
  </si>
  <si>
    <t>Key financial indicators</t>
  </si>
  <si>
    <t>9M 2023</t>
  </si>
  <si>
    <t>9M 2022</t>
  </si>
  <si>
    <t>∆</t>
  </si>
  <si>
    <t>∆, %</t>
  </si>
  <si>
    <t>Revenue</t>
  </si>
  <si>
    <t>EURm</t>
  </si>
  <si>
    <r>
      <t xml:space="preserve">EBITDA </t>
    </r>
    <r>
      <rPr>
        <sz val="10"/>
        <color rgb="FFA6A6A6"/>
        <rFont val="Arial"/>
        <family val="2"/>
        <charset val="186"/>
      </rPr>
      <t>APM</t>
    </r>
  </si>
  <si>
    <r>
      <t xml:space="preserve">Adjusted EBITDA </t>
    </r>
    <r>
      <rPr>
        <sz val="10"/>
        <color rgb="FFA6A6A6"/>
        <rFont val="Arial"/>
        <family val="2"/>
        <charset val="186"/>
      </rPr>
      <t>APM</t>
    </r>
  </si>
  <si>
    <t>Green Generation</t>
  </si>
  <si>
    <t>Networks</t>
  </si>
  <si>
    <t>Reserve Capacities</t>
  </si>
  <si>
    <t>Customers &amp; Solutions</t>
  </si>
  <si>
    <r>
      <t>Other activities and eliminations</t>
    </r>
    <r>
      <rPr>
        <vertAlign val="superscript"/>
        <sz val="10"/>
        <color rgb="FF595959"/>
        <rFont val="Arial"/>
        <family val="2"/>
        <charset val="186"/>
      </rPr>
      <t>1</t>
    </r>
  </si>
  <si>
    <r>
      <t xml:space="preserve">Adjusted EBITDA Margin </t>
    </r>
    <r>
      <rPr>
        <sz val="10"/>
        <color rgb="FFA6A6A6"/>
        <rFont val="Arial"/>
        <family val="2"/>
        <charset val="186"/>
      </rPr>
      <t>APM</t>
    </r>
  </si>
  <si>
    <t>%</t>
  </si>
  <si>
    <t>7.1 pp</t>
  </si>
  <si>
    <t>n/a</t>
  </si>
  <si>
    <r>
      <t xml:space="preserve">EBIT </t>
    </r>
    <r>
      <rPr>
        <sz val="10"/>
        <color rgb="FFA6A6A6"/>
        <rFont val="Arial"/>
        <family val="2"/>
        <charset val="186"/>
      </rPr>
      <t>APM</t>
    </r>
  </si>
  <si>
    <r>
      <t xml:space="preserve">Adjusted EBIT </t>
    </r>
    <r>
      <rPr>
        <sz val="10"/>
        <color rgb="FFA6A6A6"/>
        <rFont val="Arial"/>
        <family val="2"/>
        <charset val="186"/>
      </rPr>
      <t>APM</t>
    </r>
  </si>
  <si>
    <t>Net profit</t>
  </si>
  <si>
    <r>
      <t xml:space="preserve">Adjusted Net Profit </t>
    </r>
    <r>
      <rPr>
        <sz val="10"/>
        <color rgb="FFA6A6A6"/>
        <rFont val="Arial"/>
        <family val="2"/>
        <charset val="186"/>
      </rPr>
      <t>APM</t>
    </r>
  </si>
  <si>
    <r>
      <t xml:space="preserve">Investments </t>
    </r>
    <r>
      <rPr>
        <sz val="10"/>
        <color rgb="FFA6A6A6"/>
        <rFont val="Arial"/>
        <family val="2"/>
        <charset val="186"/>
      </rPr>
      <t>APM</t>
    </r>
  </si>
  <si>
    <r>
      <t>FFO</t>
    </r>
    <r>
      <rPr>
        <vertAlign val="superscript"/>
        <sz val="10"/>
        <color rgb="FF595959"/>
        <rFont val="Arial"/>
        <family val="2"/>
        <charset val="186"/>
      </rPr>
      <t>2</t>
    </r>
    <r>
      <rPr>
        <sz val="10"/>
        <color rgb="FF595959"/>
        <rFont val="Arial"/>
        <family val="2"/>
        <charset val="186"/>
      </rPr>
      <t xml:space="preserve"> </t>
    </r>
    <r>
      <rPr>
        <sz val="10"/>
        <color rgb="FFA6A6A6"/>
        <rFont val="Arial"/>
        <family val="2"/>
        <charset val="186"/>
      </rPr>
      <t>APM</t>
    </r>
  </si>
  <si>
    <r>
      <t xml:space="preserve">FCF </t>
    </r>
    <r>
      <rPr>
        <sz val="10"/>
        <color rgb="FFA6A6A6"/>
        <rFont val="Arial"/>
        <family val="2"/>
        <charset val="186"/>
      </rPr>
      <t>APM</t>
    </r>
  </si>
  <si>
    <r>
      <t>ROE LTM</t>
    </r>
    <r>
      <rPr>
        <vertAlign val="superscript"/>
        <sz val="10"/>
        <color rgb="FF595959"/>
        <rFont val="Arial"/>
        <family val="2"/>
        <charset val="186"/>
      </rPr>
      <t>2</t>
    </r>
    <r>
      <rPr>
        <sz val="10"/>
        <color rgb="FF595959"/>
        <rFont val="Arial"/>
        <family val="2"/>
        <charset val="186"/>
      </rPr>
      <t xml:space="preserve"> </t>
    </r>
    <r>
      <rPr>
        <sz val="10"/>
        <color rgb="FFA6A6A6"/>
        <rFont val="Arial"/>
        <family val="2"/>
        <charset val="186"/>
      </rPr>
      <t>APM</t>
    </r>
  </si>
  <si>
    <t>3.3 pp</t>
  </si>
  <si>
    <r>
      <t>Adjusted ROE LTM</t>
    </r>
    <r>
      <rPr>
        <vertAlign val="superscript"/>
        <sz val="10"/>
        <color rgb="FF595959"/>
        <rFont val="Arial"/>
        <family val="2"/>
        <charset val="186"/>
      </rPr>
      <t>2</t>
    </r>
    <r>
      <rPr>
        <sz val="10"/>
        <color rgb="FF595959"/>
        <rFont val="Arial"/>
        <family val="2"/>
        <charset val="186"/>
      </rPr>
      <t xml:space="preserve"> </t>
    </r>
    <r>
      <rPr>
        <sz val="10"/>
        <color rgb="FFA6A6A6"/>
        <rFont val="Arial"/>
        <family val="2"/>
        <charset val="186"/>
      </rPr>
      <t>APM</t>
    </r>
  </si>
  <si>
    <t>(2.3 pp)</t>
  </si>
  <si>
    <r>
      <t>ROCE LTM</t>
    </r>
    <r>
      <rPr>
        <vertAlign val="superscript"/>
        <sz val="10"/>
        <color rgb="FF595959"/>
        <rFont val="Arial"/>
        <family val="2"/>
        <charset val="186"/>
      </rPr>
      <t>2</t>
    </r>
    <r>
      <rPr>
        <sz val="10"/>
        <color rgb="FF595959"/>
        <rFont val="Arial"/>
        <family val="2"/>
        <charset val="186"/>
      </rPr>
      <t xml:space="preserve"> </t>
    </r>
    <r>
      <rPr>
        <sz val="10"/>
        <color rgb="FFA6A6A6"/>
        <rFont val="Arial"/>
        <family val="2"/>
        <charset val="186"/>
      </rPr>
      <t>APM</t>
    </r>
  </si>
  <si>
    <t>3.1 pp</t>
  </si>
  <si>
    <r>
      <t>Adjusted ROCE LTM</t>
    </r>
    <r>
      <rPr>
        <vertAlign val="superscript"/>
        <sz val="10"/>
        <color rgb="FF595959"/>
        <rFont val="Arial"/>
        <family val="2"/>
        <charset val="186"/>
      </rPr>
      <t>2</t>
    </r>
    <r>
      <rPr>
        <sz val="10"/>
        <color rgb="FF595959"/>
        <rFont val="Arial"/>
        <family val="2"/>
        <charset val="186"/>
      </rPr>
      <t xml:space="preserve"> </t>
    </r>
    <r>
      <rPr>
        <sz val="10"/>
        <color rgb="FFA6A6A6"/>
        <rFont val="Arial"/>
        <family val="2"/>
        <charset val="186"/>
      </rPr>
      <t>APM</t>
    </r>
  </si>
  <si>
    <t>(2.1 pp)</t>
  </si>
  <si>
    <r>
      <t xml:space="preserve">EPS (Basic) </t>
    </r>
    <r>
      <rPr>
        <sz val="10"/>
        <color rgb="FFA6A6A6"/>
        <rFont val="Arial"/>
        <family val="2"/>
        <charset val="186"/>
      </rPr>
      <t>APM</t>
    </r>
  </si>
  <si>
    <t>EUR</t>
  </si>
  <si>
    <t>30 Sep 2023</t>
  </si>
  <si>
    <t>31 Dec 2022</t>
  </si>
  <si>
    <t xml:space="preserve">∆ </t>
  </si>
  <si>
    <t>∆,%</t>
  </si>
  <si>
    <t>Total assets</t>
  </si>
  <si>
    <t>Equity</t>
  </si>
  <si>
    <r>
      <t xml:space="preserve">Net Debt </t>
    </r>
    <r>
      <rPr>
        <sz val="10"/>
        <color theme="0" tint="-0.34998626667073579"/>
        <rFont val="Arial"/>
        <family val="2"/>
        <charset val="186"/>
      </rPr>
      <t>APM</t>
    </r>
  </si>
  <si>
    <r>
      <t xml:space="preserve">Net Working Capital </t>
    </r>
    <r>
      <rPr>
        <sz val="10"/>
        <color theme="0" tint="-0.34998626667073579"/>
        <rFont val="Arial"/>
        <family val="2"/>
        <charset val="186"/>
      </rPr>
      <t>APM</t>
    </r>
  </si>
  <si>
    <r>
      <t>Net Debt/EBITDA LTM</t>
    </r>
    <r>
      <rPr>
        <sz val="10"/>
        <color theme="0" tint="-0.34998626667073579"/>
        <rFont val="Arial"/>
        <family val="2"/>
        <charset val="186"/>
      </rPr>
      <t>APM</t>
    </r>
  </si>
  <si>
    <t>times</t>
  </si>
  <si>
    <r>
      <t xml:space="preserve">Net Debt/Adjusted EBITDA LTM </t>
    </r>
    <r>
      <rPr>
        <sz val="10"/>
        <color theme="0" tint="-0.34998626667073579"/>
        <rFont val="Arial"/>
        <family val="2"/>
        <charset val="186"/>
      </rPr>
      <t>APM</t>
    </r>
  </si>
  <si>
    <r>
      <t xml:space="preserve">FFO LTM/Net Debt </t>
    </r>
    <r>
      <rPr>
        <sz val="10"/>
        <color theme="0" tint="-0.34998626667073579"/>
        <rFont val="Arial"/>
        <family val="2"/>
        <charset val="186"/>
      </rPr>
      <t>APM</t>
    </r>
  </si>
  <si>
    <t>(9.5 pp)</t>
  </si>
  <si>
    <r>
      <rPr>
        <i/>
        <vertAlign val="superscript"/>
        <sz val="8"/>
        <color rgb="FF595959"/>
        <rFont val="Arial"/>
        <family val="2"/>
        <charset val="186"/>
      </rPr>
      <t>1</t>
    </r>
    <r>
      <rPr>
        <i/>
        <sz val="8"/>
        <color rgb="FF595959"/>
        <rFont val="Arial"/>
        <family val="2"/>
        <charset val="186"/>
      </rPr>
      <t xml:space="preserve"> Other activities and eliminations – includes consolidation adjustments, related-party transactions, and the financial results of the parent company. More information is available in section ‘8 Parent company’s financial statements’ of First nine months 2023 Interim report.</t>
    </r>
  </si>
  <si>
    <r>
      <rPr>
        <i/>
        <vertAlign val="superscript"/>
        <sz val="10"/>
        <color rgb="FF595959"/>
        <rFont val="Arial"/>
        <family val="2"/>
        <charset val="186"/>
      </rPr>
      <t>2</t>
    </r>
    <r>
      <rPr>
        <i/>
        <sz val="8"/>
        <color rgb="FF595959"/>
        <rFont val="Arial"/>
        <family val="2"/>
        <charset val="186"/>
      </rPr>
      <t xml:space="preserve"> These figures have been restated compared to the previous reporting period. For more information see section ‘6.2 Notes on restated figures’ of First nine months 2023 Interim report.</t>
    </r>
  </si>
  <si>
    <r>
      <t>Revenue by segment,</t>
    </r>
    <r>
      <rPr>
        <sz val="10"/>
        <color rgb="FF172E62"/>
        <rFont val="Arial"/>
        <family val="2"/>
        <charset val="186"/>
      </rPr>
      <t xml:space="preserve"> EURm</t>
    </r>
  </si>
  <si>
    <r>
      <t>9M 2022</t>
    </r>
    <r>
      <rPr>
        <b/>
        <vertAlign val="superscript"/>
        <sz val="10"/>
        <color rgb="FFFFFFFF"/>
        <rFont val="Arial"/>
        <family val="2"/>
        <charset val="186"/>
      </rPr>
      <t>2</t>
    </r>
  </si>
  <si>
    <r>
      <t>Revenue by country</t>
    </r>
    <r>
      <rPr>
        <sz val="10"/>
        <color rgb="FF172E62"/>
        <rFont val="Arial"/>
        <family val="2"/>
        <charset val="186"/>
      </rPr>
      <t>, EURm</t>
    </r>
  </si>
  <si>
    <t>9M 2023,%</t>
  </si>
  <si>
    <t>9M 2022,%</t>
  </si>
  <si>
    <t>Lithuania</t>
  </si>
  <si>
    <r>
      <t>Other</t>
    </r>
    <r>
      <rPr>
        <vertAlign val="superscript"/>
        <sz val="10"/>
        <color rgb="FF595959"/>
        <rFont val="Arial"/>
        <family val="2"/>
        <charset val="186"/>
      </rPr>
      <t>1</t>
    </r>
  </si>
  <si>
    <r>
      <rPr>
        <i/>
        <vertAlign val="superscript"/>
        <sz val="10"/>
        <color rgb="FF595959"/>
        <rFont val="Arial"/>
        <family val="2"/>
        <charset val="186"/>
      </rPr>
      <t>1</t>
    </r>
    <r>
      <rPr>
        <i/>
        <sz val="8"/>
        <color rgb="FF595959"/>
        <rFont val="Arial"/>
        <family val="2"/>
        <charset val="186"/>
      </rPr>
      <t xml:space="preserve"> Other – Latvia, Estonia, Poland and Finland.</t>
    </r>
  </si>
  <si>
    <r>
      <t>Revenue by type</t>
    </r>
    <r>
      <rPr>
        <sz val="10"/>
        <color rgb="FF172E62"/>
        <rFont val="Arial"/>
        <family val="2"/>
        <charset val="186"/>
      </rPr>
      <t>, EURm</t>
    </r>
  </si>
  <si>
    <t>Electricity related</t>
  </si>
  <si>
    <t>Natural gas related</t>
  </si>
  <si>
    <r>
      <rPr>
        <i/>
        <vertAlign val="superscript"/>
        <sz val="10"/>
        <color rgb="FF595959"/>
        <rFont val="Arial"/>
        <family val="2"/>
        <charset val="186"/>
      </rPr>
      <t>1</t>
    </r>
    <r>
      <rPr>
        <i/>
        <sz val="8"/>
        <color rgb="FF595959"/>
        <rFont val="Arial"/>
        <family val="2"/>
        <charset val="186"/>
      </rPr>
      <t>A more detailed description is presented in the section 7 Consolidated Financial Statements, Note 6  ‘Revenue from contracts with customers’.</t>
    </r>
  </si>
  <si>
    <r>
      <t>Expenses</t>
    </r>
    <r>
      <rPr>
        <sz val="10"/>
        <color rgb="FF172E62"/>
        <rFont val="Arial"/>
        <family val="2"/>
        <charset val="186"/>
      </rPr>
      <t>, EURm</t>
    </r>
  </si>
  <si>
    <t>Purchases of electricity, natural gas and other services</t>
  </si>
  <si>
    <t>Purchase of electricity and related services</t>
  </si>
  <si>
    <t>Purchase of natural gas and related services</t>
  </si>
  <si>
    <t>Other purchases</t>
  </si>
  <si>
    <r>
      <t xml:space="preserve">OPEX </t>
    </r>
    <r>
      <rPr>
        <sz val="10"/>
        <color theme="0" tint="-0.34998626667073579"/>
        <rFont val="Arial"/>
        <family val="2"/>
        <charset val="186"/>
      </rPr>
      <t>APM</t>
    </r>
  </si>
  <si>
    <t>Salaries and related expenses</t>
  </si>
  <si>
    <t>Repair and maintenance expenses</t>
  </si>
  <si>
    <t>Other OPEX</t>
  </si>
  <si>
    <t>Other</t>
  </si>
  <si>
    <t>Depreciation charge</t>
  </si>
  <si>
    <r>
      <t>Energy hedging</t>
    </r>
    <r>
      <rPr>
        <vertAlign val="superscript"/>
        <sz val="10"/>
        <color rgb="FF595959"/>
        <rFont val="Arial"/>
        <family val="2"/>
        <charset val="186"/>
      </rPr>
      <t>1</t>
    </r>
  </si>
  <si>
    <t>Write-offs, revaluation and impairment losses of PPE and intangible assets</t>
  </si>
  <si>
    <t>Total</t>
  </si>
  <si>
    <r>
      <rPr>
        <i/>
        <vertAlign val="superscript"/>
        <sz val="10"/>
        <color rgb="FF595959"/>
        <rFont val="Arial"/>
        <family val="2"/>
        <charset val="186"/>
      </rPr>
      <t>1</t>
    </r>
    <r>
      <rPr>
        <i/>
        <sz val="8"/>
        <color rgb="FF595959"/>
        <rFont val="Arial"/>
        <family val="2"/>
        <charset val="186"/>
      </rPr>
      <t xml:space="preserve">Energy hedging expenses are recognised in the Statement of Profit or Loss under ‘Other expenses’. </t>
    </r>
  </si>
  <si>
    <t>Adjusted EBITDA by segment, EURm</t>
  </si>
  <si>
    <r>
      <t xml:space="preserve">Adjusted EBITDA </t>
    </r>
    <r>
      <rPr>
        <sz val="10"/>
        <color theme="0" tint="-0.34998626667073579"/>
        <rFont val="Arial"/>
        <family val="2"/>
        <charset val="186"/>
      </rPr>
      <t>APM</t>
    </r>
  </si>
  <si>
    <r>
      <t>Adjusted EBIT by segment</t>
    </r>
    <r>
      <rPr>
        <sz val="10"/>
        <color rgb="FF172E62"/>
        <rFont val="Arial"/>
        <family val="2"/>
        <charset val="186"/>
      </rPr>
      <t>, EURm</t>
    </r>
  </si>
  <si>
    <r>
      <t xml:space="preserve">Adjusted EBIT </t>
    </r>
    <r>
      <rPr>
        <sz val="10"/>
        <color theme="0" tint="-0.34998626667073579"/>
        <rFont val="Arial"/>
        <family val="2"/>
        <charset val="186"/>
      </rPr>
      <t>APM</t>
    </r>
  </si>
  <si>
    <r>
      <t xml:space="preserve">Adjusted EBIT Margin </t>
    </r>
    <r>
      <rPr>
        <i/>
        <sz val="10"/>
        <color theme="0" tint="-0.34998626667073579"/>
        <rFont val="Arial"/>
        <family val="2"/>
        <charset val="186"/>
      </rPr>
      <t>APM</t>
    </r>
  </si>
  <si>
    <t>4.4 pp</t>
  </si>
  <si>
    <r>
      <rPr>
        <i/>
        <vertAlign val="superscript"/>
        <sz val="8"/>
        <color rgb="FF595959"/>
        <rFont val="Arial"/>
        <family val="2"/>
        <charset val="186"/>
      </rPr>
      <t>1</t>
    </r>
    <r>
      <rPr>
        <i/>
        <sz val="8"/>
        <color rgb="FF595959"/>
        <rFont val="Arial"/>
        <family val="2"/>
        <charset val="186"/>
      </rPr>
      <t xml:space="preserve"> Other activities and eliminations – includes consolidation adjustments, related-party transactions, and the financial results of the parent company. More information is available in section ‘8 Parent company’s financial statements’ of the interim report.</t>
    </r>
  </si>
  <si>
    <r>
      <t>Investments by segment</t>
    </r>
    <r>
      <rPr>
        <sz val="10"/>
        <color rgb="FF172E62"/>
        <rFont val="Arial"/>
        <family val="2"/>
        <charset val="186"/>
      </rPr>
      <t>, EURm</t>
    </r>
  </si>
  <si>
    <t>Onshore wind</t>
  </si>
  <si>
    <t>Biomass / WtE</t>
  </si>
  <si>
    <t>Solar</t>
  </si>
  <si>
    <t>Offshore wind</t>
  </si>
  <si>
    <t>Total electricity network investments:</t>
  </si>
  <si>
    <t>Expansion of the electricity distribution network</t>
  </si>
  <si>
    <t>Expansion of the electricity distribution network (smart meters)</t>
  </si>
  <si>
    <t>Maintenance of the electricity distribution network</t>
  </si>
  <si>
    <t>Total gas network investments:</t>
  </si>
  <si>
    <t>Expansion of gas distribution network</t>
  </si>
  <si>
    <t>Maintenance of the gas distribution network</t>
  </si>
  <si>
    <r>
      <t>Investments</t>
    </r>
    <r>
      <rPr>
        <sz val="10"/>
        <color rgb="FF595959"/>
        <rFont val="Arial"/>
        <family val="2"/>
        <charset val="186"/>
      </rPr>
      <t xml:space="preserve"> </t>
    </r>
    <r>
      <rPr>
        <sz val="10"/>
        <color theme="0" tint="-0.34998626667073579"/>
        <rFont val="Arial"/>
        <family val="2"/>
        <charset val="186"/>
      </rPr>
      <t>APM</t>
    </r>
  </si>
  <si>
    <t>Total grants and covered by customers:</t>
  </si>
  <si>
    <t>Grants</t>
  </si>
  <si>
    <r>
      <t>Investments covered by customers</t>
    </r>
    <r>
      <rPr>
        <vertAlign val="superscript"/>
        <sz val="10"/>
        <color rgb="FF595959"/>
        <rFont val="Arial"/>
        <family val="2"/>
        <charset val="186"/>
      </rPr>
      <t>2</t>
    </r>
  </si>
  <si>
    <t>Investments (excl. subsidies and investments covered by customers)</t>
  </si>
  <si>
    <r>
      <rPr>
        <i/>
        <vertAlign val="superscript"/>
        <sz val="8"/>
        <color rgb="FF595959"/>
        <rFont val="Arial"/>
        <family val="2"/>
        <charset val="186"/>
      </rPr>
      <t>2</t>
    </r>
    <r>
      <rPr>
        <i/>
        <sz val="8"/>
        <color rgb="FF595959"/>
        <rFont val="Arial"/>
        <family val="2"/>
        <charset val="186"/>
      </rPr>
      <t xml:space="preserve"> Investments covered by customers include new customer connections and upgrades, and infrastructure equipment transfers.</t>
    </r>
  </si>
  <si>
    <r>
      <t>Investments by geographical region</t>
    </r>
    <r>
      <rPr>
        <sz val="10"/>
        <color rgb="FF172E62"/>
        <rFont val="Arial"/>
        <family val="2"/>
        <charset val="186"/>
      </rPr>
      <t>, EURm</t>
    </r>
  </si>
  <si>
    <t>Poland</t>
  </si>
  <si>
    <r>
      <t>Total Investments</t>
    </r>
    <r>
      <rPr>
        <sz val="10"/>
        <color rgb="FF595959"/>
        <rFont val="Arial"/>
        <family val="2"/>
        <charset val="186"/>
      </rPr>
      <t xml:space="preserve"> </t>
    </r>
    <r>
      <rPr>
        <sz val="10"/>
        <color theme="0" tint="-0.34998626667073579"/>
        <rFont val="Arial"/>
        <family val="2"/>
        <charset val="186"/>
      </rPr>
      <t>APM</t>
    </r>
  </si>
  <si>
    <r>
      <rPr>
        <i/>
        <vertAlign val="superscript"/>
        <sz val="10"/>
        <color rgb="FF595959"/>
        <rFont val="Arial"/>
        <family val="2"/>
        <charset val="186"/>
      </rPr>
      <t>1</t>
    </r>
    <r>
      <rPr>
        <i/>
        <sz val="8"/>
        <color rgb="FF595959"/>
        <rFont val="Arial"/>
        <family val="2"/>
        <charset val="186"/>
      </rPr>
      <t>Other geographical regions mainly represent Investments in the United Kingdom and Latvia.</t>
    </r>
  </si>
  <si>
    <r>
      <t>Balance sheet</t>
    </r>
    <r>
      <rPr>
        <sz val="10"/>
        <color rgb="FF172E62"/>
        <rFont val="Arial"/>
        <family val="2"/>
        <charset val="186"/>
      </rPr>
      <t>, EURm</t>
    </r>
  </si>
  <si>
    <t>Non-current assets</t>
  </si>
  <si>
    <t>Current assets</t>
  </si>
  <si>
    <t>TOTAL ASSETS</t>
  </si>
  <si>
    <t>Total liabilities</t>
  </si>
  <si>
    <t>Non-current liabilities</t>
  </si>
  <si>
    <t>Current liabilities</t>
  </si>
  <si>
    <t>TOTAL EQUITY AND LIABILITIES</t>
  </si>
  <si>
    <r>
      <t xml:space="preserve">Capital Employed </t>
    </r>
    <r>
      <rPr>
        <i/>
        <sz val="10"/>
        <color rgb="FFBCBCBC"/>
        <rFont val="Arial"/>
        <family val="2"/>
        <charset val="186"/>
      </rPr>
      <t>APM</t>
    </r>
  </si>
  <si>
    <r>
      <t xml:space="preserve">Net Working Capital </t>
    </r>
    <r>
      <rPr>
        <i/>
        <sz val="10"/>
        <color rgb="FFBCBCBC"/>
        <rFont val="Arial"/>
        <family val="2"/>
        <charset val="186"/>
      </rPr>
      <t>APM</t>
    </r>
  </si>
  <si>
    <r>
      <t xml:space="preserve">Net Working Capital/Revenue  </t>
    </r>
    <r>
      <rPr>
        <i/>
        <sz val="10"/>
        <color rgb="FFBCBCBC"/>
        <rFont val="Arial"/>
        <family val="2"/>
        <charset val="186"/>
      </rPr>
      <t>APM</t>
    </r>
  </si>
  <si>
    <t>(3.3 pp)</t>
  </si>
  <si>
    <r>
      <t xml:space="preserve">Current Ratio </t>
    </r>
    <r>
      <rPr>
        <i/>
        <sz val="10"/>
        <color theme="0" tint="-0.34998626667073579"/>
        <rFont val="Arial"/>
        <family val="2"/>
        <charset val="186"/>
      </rPr>
      <t>APM</t>
    </r>
  </si>
  <si>
    <r>
      <t xml:space="preserve">Asset Turnover LTM  </t>
    </r>
    <r>
      <rPr>
        <i/>
        <sz val="10"/>
        <color theme="0" tint="-0.249977111117893"/>
        <rFont val="Arial"/>
        <family val="2"/>
        <charset val="186"/>
      </rPr>
      <t>APM</t>
    </r>
  </si>
  <si>
    <r>
      <t xml:space="preserve">ROA LTM </t>
    </r>
    <r>
      <rPr>
        <i/>
        <sz val="10"/>
        <color theme="0" tint="-0.249977111117893"/>
        <rFont val="Arial"/>
        <family val="2"/>
        <charset val="186"/>
      </rPr>
      <t>APM</t>
    </r>
  </si>
  <si>
    <t>0 pp</t>
  </si>
  <si>
    <r>
      <t>Net Debt</t>
    </r>
    <r>
      <rPr>
        <sz val="10"/>
        <color rgb="FF172E62"/>
        <rFont val="Arial"/>
        <family val="2"/>
        <charset val="186"/>
      </rPr>
      <t>, EURm</t>
    </r>
  </si>
  <si>
    <t>Total non-current financial liabilities</t>
  </si>
  <si>
    <t>Non-current loans</t>
  </si>
  <si>
    <t>Credit lines</t>
  </si>
  <si>
    <t>Bonds</t>
  </si>
  <si>
    <t>Interest payable (including accrued)</t>
  </si>
  <si>
    <t>Lease liabilities (IFRS 16)</t>
  </si>
  <si>
    <t>Total current financial liabilities</t>
  </si>
  <si>
    <t>Current portion of non-current loans</t>
  </si>
  <si>
    <t>Current loans</t>
  </si>
  <si>
    <t>Banks overdrafts</t>
  </si>
  <si>
    <r>
      <t>Gross debt</t>
    </r>
    <r>
      <rPr>
        <sz val="10"/>
        <color theme="0" tint="-0.34998626667073579"/>
        <rFont val="Arial"/>
        <family val="2"/>
        <charset val="186"/>
      </rPr>
      <t xml:space="preserve"> APM</t>
    </r>
  </si>
  <si>
    <t>Short-term deposits</t>
  </si>
  <si>
    <t>Cash and cash equiv.</t>
  </si>
  <si>
    <r>
      <t>Net debt</t>
    </r>
    <r>
      <rPr>
        <sz val="10"/>
        <color rgb="FF595959"/>
        <rFont val="Arial"/>
        <family val="2"/>
        <charset val="186"/>
      </rPr>
      <t xml:space="preserve"> </t>
    </r>
    <r>
      <rPr>
        <sz val="10"/>
        <color theme="0" tint="-0.34998626667073579"/>
        <rFont val="Arial"/>
        <family val="2"/>
        <charset val="186"/>
      </rPr>
      <t>APM</t>
    </r>
  </si>
  <si>
    <r>
      <t xml:space="preserve">Net Debt/Adjusted EBITDA LTM </t>
    </r>
    <r>
      <rPr>
        <i/>
        <sz val="10"/>
        <color theme="0" tint="-0.34998626667073579"/>
        <rFont val="Arial"/>
        <family val="2"/>
        <charset val="186"/>
      </rPr>
      <t>APM</t>
    </r>
  </si>
  <si>
    <r>
      <t>Net Debt/EBITDA LTM</t>
    </r>
    <r>
      <rPr>
        <i/>
        <sz val="10"/>
        <color theme="0" tint="-0.34998626667073579"/>
        <rFont val="Arial"/>
        <family val="2"/>
        <charset val="186"/>
      </rPr>
      <t>APM</t>
    </r>
  </si>
  <si>
    <r>
      <t xml:space="preserve">FFO LTM/Net Debt </t>
    </r>
    <r>
      <rPr>
        <i/>
        <sz val="10"/>
        <color theme="0" tint="-0.34998626667073579"/>
        <rFont val="Arial"/>
        <family val="2"/>
        <charset val="186"/>
      </rPr>
      <t>APM</t>
    </r>
  </si>
  <si>
    <r>
      <t xml:space="preserve">Gross Debt/Equity </t>
    </r>
    <r>
      <rPr>
        <i/>
        <sz val="10"/>
        <color theme="0" tint="-0.34998626667073579"/>
        <rFont val="Arial"/>
        <family val="2"/>
        <charset val="186"/>
      </rPr>
      <t>APM</t>
    </r>
  </si>
  <si>
    <r>
      <t xml:space="preserve">Equity ratio </t>
    </r>
    <r>
      <rPr>
        <i/>
        <sz val="10"/>
        <color theme="0" tint="-0.34998626667073579"/>
        <rFont val="Arial"/>
        <family val="2"/>
        <charset val="186"/>
      </rPr>
      <t>APM</t>
    </r>
  </si>
  <si>
    <t>Debt summary, EURm</t>
  </si>
  <si>
    <t>Outstanding as of 30.09.2023</t>
  </si>
  <si>
    <t>Effective interest rate (%)​</t>
  </si>
  <si>
    <t>Average time to maturity ​(years)</t>
  </si>
  <si>
    <t>Fixed interest rate</t>
  </si>
  <si>
    <t>Euro currency</t>
  </si>
  <si>
    <t>Bonds (incl. interest)​</t>
  </si>
  <si>
    <r>
      <t>Non-current loans</t>
    </r>
    <r>
      <rPr>
        <vertAlign val="superscript"/>
        <sz val="10"/>
        <color rgb="FF595959"/>
        <rFont val="Arial"/>
        <family val="2"/>
        <charset val="186"/>
      </rPr>
      <t>1</t>
    </r>
  </si>
  <si>
    <t>Bank Overdraft, Credit lines and Current loans</t>
  </si>
  <si>
    <t>Lease liabilities</t>
  </si>
  <si>
    <t>-</t>
  </si>
  <si>
    <t>Gross Debt</t>
  </si>
  <si>
    <r>
      <rPr>
        <i/>
        <vertAlign val="superscript"/>
        <sz val="10"/>
        <color rgb="FF595959"/>
        <rFont val="Arial"/>
        <family val="2"/>
        <charset val="186"/>
      </rPr>
      <t>1</t>
    </r>
    <r>
      <rPr>
        <i/>
        <sz val="8"/>
        <color rgb="FF595959"/>
        <rFont val="Arial"/>
        <family val="2"/>
        <charset val="186"/>
      </rPr>
      <t>As of 30 September 2023, one loan (residual value of 110 EURm) with floating interest rate is classified to fixed interest rate loans as an interest rate swap was entered for this loan.</t>
    </r>
  </si>
  <si>
    <r>
      <t>Cash flows</t>
    </r>
    <r>
      <rPr>
        <sz val="10"/>
        <color rgb="FF172E62"/>
        <rFont val="Arial"/>
        <family val="2"/>
        <charset val="186"/>
      </rPr>
      <t>, EURm</t>
    </r>
  </si>
  <si>
    <r>
      <t>9M 2022</t>
    </r>
    <r>
      <rPr>
        <b/>
        <vertAlign val="superscript"/>
        <sz val="10"/>
        <color rgb="FFFFFFFF"/>
        <rFont val="Arial"/>
        <family val="2"/>
        <charset val="186"/>
      </rPr>
      <t>1</t>
    </r>
  </si>
  <si>
    <t>Cash and cash equivalents at the beginning of the period</t>
  </si>
  <si>
    <t>CFO</t>
  </si>
  <si>
    <t>CFI</t>
  </si>
  <si>
    <t>CFF</t>
  </si>
  <si>
    <t>Increase (decrease) in cash and cash equiv.</t>
  </si>
  <si>
    <t>Cash and cash equivalents at the end of the period</t>
  </si>
  <si>
    <r>
      <rPr>
        <i/>
        <vertAlign val="superscript"/>
        <sz val="10"/>
        <color rgb="FF595959"/>
        <rFont val="Arial"/>
        <family val="2"/>
        <charset val="186"/>
      </rPr>
      <t>1</t>
    </r>
    <r>
      <rPr>
        <i/>
        <sz val="8"/>
        <color rgb="FF595959"/>
        <rFont val="Arial"/>
        <family val="2"/>
        <charset val="186"/>
      </rPr>
      <t xml:space="preserve"> These figures have been restated compared to the previous reporting period. For more information see section ‘6.2 Notes on restated figures’ of First nine months 2023 Interim report.</t>
    </r>
  </si>
  <si>
    <r>
      <t>FFO and FCF</t>
    </r>
    <r>
      <rPr>
        <sz val="10"/>
        <color rgb="FF172E62"/>
        <rFont val="Arial"/>
        <family val="2"/>
        <charset val="186"/>
      </rPr>
      <t>, EURm</t>
    </r>
  </si>
  <si>
    <r>
      <t xml:space="preserve">EBITDA </t>
    </r>
    <r>
      <rPr>
        <sz val="10"/>
        <color theme="0" tint="-0.34998626667073579"/>
        <rFont val="Arial"/>
        <family val="2"/>
        <charset val="186"/>
      </rPr>
      <t>APM</t>
    </r>
  </si>
  <si>
    <t>Interest received</t>
  </si>
  <si>
    <t>Interest paid</t>
  </si>
  <si>
    <t>Income tax paid</t>
  </si>
  <si>
    <r>
      <t xml:space="preserve">FFO1 </t>
    </r>
    <r>
      <rPr>
        <sz val="10"/>
        <color theme="0" tint="-0.34998626667073579"/>
        <rFont val="Arial"/>
        <family val="2"/>
        <charset val="186"/>
      </rPr>
      <t>APM</t>
    </r>
  </si>
  <si>
    <t>Investments</t>
  </si>
  <si>
    <t>Grants received</t>
  </si>
  <si>
    <t>Cash effect of new connection points and upgrades</t>
  </si>
  <si>
    <r>
      <t>Proceeds from sale of PPE and intagible assets</t>
    </r>
    <r>
      <rPr>
        <vertAlign val="superscript"/>
        <sz val="10"/>
        <color rgb="FF595959"/>
        <rFont val="Arial"/>
        <family val="2"/>
        <charset val="186"/>
      </rPr>
      <t>2</t>
    </r>
  </si>
  <si>
    <t>Change in net working capital</t>
  </si>
  <si>
    <r>
      <t xml:space="preserve">FCF </t>
    </r>
    <r>
      <rPr>
        <sz val="10"/>
        <color theme="0" tint="-0.34998626667073579"/>
        <rFont val="Arial"/>
        <family val="2"/>
        <charset val="186"/>
      </rPr>
      <t>APM</t>
    </r>
  </si>
  <si>
    <r>
      <rPr>
        <i/>
        <vertAlign val="superscript"/>
        <sz val="10"/>
        <color rgb="FF595959"/>
        <rFont val="Arial"/>
        <family val="2"/>
        <charset val="186"/>
      </rPr>
      <t>2</t>
    </r>
    <r>
      <rPr>
        <i/>
        <sz val="8"/>
        <color rgb="FF595959"/>
        <rFont val="Arial"/>
        <family val="2"/>
        <charset val="186"/>
      </rPr>
      <t xml:space="preserve"> Cash inflow as disclosed in CF statement line “Proceeds from sale of PPE and intangible assets” less gain or loss which is already included in FFO.</t>
    </r>
  </si>
  <si>
    <t xml:space="preserve">              &lt;- Back to Index</t>
  </si>
  <si>
    <t>2. Reconcilations (Interim report pages 35-41)</t>
  </si>
  <si>
    <r>
      <t>Other activities and eliminations</t>
    </r>
    <r>
      <rPr>
        <b/>
        <vertAlign val="superscript"/>
        <sz val="10"/>
        <color rgb="FFFFFFFF"/>
        <rFont val="Arial"/>
        <family val="2"/>
        <charset val="186"/>
      </rPr>
      <t>1</t>
    </r>
  </si>
  <si>
    <t>Total Adjusted</t>
  </si>
  <si>
    <t>Adjustments</t>
  </si>
  <si>
    <t>Total reported</t>
  </si>
  <si>
    <t>Adjusted</t>
  </si>
  <si>
    <t>Reported</t>
  </si>
  <si>
    <t>Wages and salaries and related expenses</t>
  </si>
  <si>
    <t>Other expenses</t>
  </si>
  <si>
    <r>
      <t xml:space="preserve">EBITDA </t>
    </r>
    <r>
      <rPr>
        <b/>
        <sz val="10"/>
        <color rgb="FFBCBCBC"/>
        <rFont val="Arial"/>
        <family val="2"/>
        <charset val="186"/>
      </rPr>
      <t>APM</t>
    </r>
  </si>
  <si>
    <t>Depreciation and amortisation    </t>
  </si>
  <si>
    <t xml:space="preserve">Write-offs, revaluation and impairment losses of PPE and intangible assets </t>
  </si>
  <si>
    <r>
      <t xml:space="preserve">EBIT </t>
    </r>
    <r>
      <rPr>
        <b/>
        <sz val="10"/>
        <color rgb="FFBCBCBC"/>
        <rFont val="Arial"/>
        <family val="2"/>
        <charset val="186"/>
      </rPr>
      <t>APM</t>
    </r>
  </si>
  <si>
    <t>Finance activity, net</t>
  </si>
  <si>
    <t>Income tax expenses</t>
  </si>
  <si>
    <r>
      <t>9M 2022</t>
    </r>
    <r>
      <rPr>
        <b/>
        <vertAlign val="superscript"/>
        <sz val="10"/>
        <color rgb="FF172E62"/>
        <rFont val="Arial"/>
        <family val="2"/>
        <charset val="186"/>
      </rPr>
      <t>2</t>
    </r>
  </si>
  <si>
    <t>Purchases of electricity, gas and other services</t>
  </si>
  <si>
    <r>
      <t xml:space="preserve">EBITDA </t>
    </r>
    <r>
      <rPr>
        <sz val="10"/>
        <color rgb="FFBCBCBC"/>
        <rFont val="Arial"/>
        <family val="2"/>
        <charset val="186"/>
      </rPr>
      <t>APM</t>
    </r>
  </si>
  <si>
    <t>Depreciation and amortization</t>
  </si>
  <si>
    <r>
      <t xml:space="preserve">EBIT </t>
    </r>
    <r>
      <rPr>
        <sz val="10"/>
        <color rgb="FFBCBCBC"/>
        <rFont val="Arial"/>
        <family val="2"/>
        <charset val="186"/>
      </rPr>
      <t>APM</t>
    </r>
  </si>
  <si>
    <r>
      <rPr>
        <i/>
        <vertAlign val="superscript"/>
        <sz val="10"/>
        <color rgb="FF595959"/>
        <rFont val="Arial"/>
        <family val="2"/>
        <charset val="186"/>
      </rPr>
      <t>1</t>
    </r>
    <r>
      <rPr>
        <i/>
        <sz val="8"/>
        <color rgb="FF595959"/>
        <rFont val="Arial"/>
        <family val="2"/>
        <charset val="186"/>
      </rPr>
      <t xml:space="preserve"> Other activities and eliminations – includes consolidation adjustments, related-party transactions, and the financial results of the parent company. More information is available in section ‘8 Parent company’s financial statements’ of First nine months 2023 Interim report.</t>
    </r>
  </si>
  <si>
    <r>
      <t>EBITDA adjustments</t>
    </r>
    <r>
      <rPr>
        <sz val="10"/>
        <color rgb="FF172E62"/>
        <rFont val="Arial"/>
        <family val="2"/>
        <charset val="186"/>
      </rPr>
      <t>, EURm</t>
    </r>
  </si>
  <si>
    <r>
      <t>EBITDA</t>
    </r>
    <r>
      <rPr>
        <sz val="10"/>
        <color rgb="FF595959"/>
        <rFont val="Arial"/>
        <family val="2"/>
        <charset val="186"/>
      </rPr>
      <t xml:space="preserve"> </t>
    </r>
    <r>
      <rPr>
        <sz val="10"/>
        <color theme="0" tint="-0.34998626667073579"/>
        <rFont val="Arial"/>
        <family val="2"/>
        <charset val="186"/>
      </rPr>
      <t>APM</t>
    </r>
  </si>
  <si>
    <r>
      <t>Adjustments</t>
    </r>
    <r>
      <rPr>
        <i/>
        <vertAlign val="superscript"/>
        <sz val="10"/>
        <color rgb="FF595959"/>
        <rFont val="Arial"/>
        <family val="2"/>
        <charset val="186"/>
      </rPr>
      <t>1</t>
    </r>
  </si>
  <si>
    <t>Temporary regulatory differences (1)</t>
  </si>
  <si>
    <t>Total EBITDA adjustments</t>
  </si>
  <si>
    <r>
      <t xml:space="preserve">Adjusted EBITDA Margin </t>
    </r>
    <r>
      <rPr>
        <sz val="10"/>
        <color theme="0" tint="-0.34998626667073579"/>
        <rFont val="Arial"/>
        <family val="2"/>
        <charset val="186"/>
      </rPr>
      <t>APM</t>
    </r>
  </si>
  <si>
    <r>
      <rPr>
        <i/>
        <vertAlign val="superscript"/>
        <sz val="10"/>
        <color rgb="FF595959"/>
        <rFont val="Arial"/>
        <family val="2"/>
        <charset val="186"/>
      </rPr>
      <t>1</t>
    </r>
    <r>
      <rPr>
        <i/>
        <sz val="8"/>
        <color rgb="FF595959"/>
        <rFont val="Arial"/>
        <family val="2"/>
        <charset val="186"/>
      </rPr>
      <t xml:space="preserve"> A more detailed description of the management adjustments is provided in the section 7 Consolidated Financial Statements, Note 5 ‘Operating segments’ of First nine months 2023 Interim report..</t>
    </r>
  </si>
  <si>
    <r>
      <t>EBIT adjustments</t>
    </r>
    <r>
      <rPr>
        <sz val="10"/>
        <color rgb="FF172E62"/>
        <rFont val="Arial"/>
        <family val="2"/>
        <charset val="186"/>
      </rPr>
      <t>, EURm</t>
    </r>
  </si>
  <si>
    <r>
      <t>EBIT</t>
    </r>
    <r>
      <rPr>
        <sz val="10"/>
        <color rgb="FF595959"/>
        <rFont val="Arial"/>
        <family val="2"/>
        <charset val="186"/>
      </rPr>
      <t xml:space="preserve"> </t>
    </r>
    <r>
      <rPr>
        <sz val="10"/>
        <color theme="0" tint="-0.34998626667073579"/>
        <rFont val="Arial"/>
        <family val="2"/>
        <charset val="186"/>
      </rPr>
      <t>APM</t>
    </r>
  </si>
  <si>
    <t>Total EBIT adjustments</t>
  </si>
  <si>
    <r>
      <t>Adjusted EBIT</t>
    </r>
    <r>
      <rPr>
        <sz val="10"/>
        <color theme="0" tint="-0.34998626667073579"/>
        <rFont val="Arial"/>
        <family val="2"/>
        <charset val="186"/>
      </rPr>
      <t xml:space="preserve"> APM</t>
    </r>
  </si>
  <si>
    <r>
      <t>Adjusted ROCE LTM</t>
    </r>
    <r>
      <rPr>
        <i/>
        <vertAlign val="superscript"/>
        <sz val="10"/>
        <color rgb="FF595959"/>
        <rFont val="Arial"/>
        <family val="2"/>
        <charset val="186"/>
      </rPr>
      <t>1</t>
    </r>
    <r>
      <rPr>
        <i/>
        <sz val="10"/>
        <color rgb="FF595959"/>
        <rFont val="Arial"/>
        <family val="2"/>
        <charset val="186"/>
      </rPr>
      <t xml:space="preserve"> </t>
    </r>
    <r>
      <rPr>
        <sz val="10"/>
        <color rgb="FFA6A6A6"/>
        <rFont val="Arial"/>
        <family val="2"/>
        <charset val="186"/>
      </rPr>
      <t>APM</t>
    </r>
  </si>
  <si>
    <r>
      <t>ROCE LTM</t>
    </r>
    <r>
      <rPr>
        <i/>
        <vertAlign val="superscript"/>
        <sz val="10"/>
        <color rgb="FF595959"/>
        <rFont val="Arial"/>
        <family val="2"/>
        <charset val="186"/>
      </rPr>
      <t>1</t>
    </r>
    <r>
      <rPr>
        <i/>
        <sz val="10"/>
        <color rgb="FF595959"/>
        <rFont val="Arial"/>
        <family val="2"/>
        <charset val="186"/>
      </rPr>
      <t xml:space="preserve"> </t>
    </r>
    <r>
      <rPr>
        <sz val="10"/>
        <color rgb="FFA6A6A6"/>
        <rFont val="Arial"/>
        <family val="2"/>
        <charset val="186"/>
      </rPr>
      <t>APM</t>
    </r>
  </si>
  <si>
    <r>
      <t>Net profit adjustments</t>
    </r>
    <r>
      <rPr>
        <sz val="10"/>
        <color rgb="FF172E62"/>
        <rFont val="Arial"/>
        <family val="2"/>
        <charset val="186"/>
      </rPr>
      <t>, EURm</t>
    </r>
  </si>
  <si>
    <t>One-off financial activity adjustments (3)</t>
  </si>
  <si>
    <t>Adjustments’ impact on income tax (4)</t>
  </si>
  <si>
    <t>Total net profit adjustments</t>
  </si>
  <si>
    <r>
      <t xml:space="preserve">Adjusted net profit </t>
    </r>
    <r>
      <rPr>
        <sz val="10"/>
        <color theme="0" tint="-0.34998626667073579"/>
        <rFont val="Arial"/>
        <family val="2"/>
        <charset val="186"/>
      </rPr>
      <t>APM</t>
    </r>
  </si>
  <si>
    <r>
      <t>Adjusted ROE LTM</t>
    </r>
    <r>
      <rPr>
        <i/>
        <vertAlign val="superscript"/>
        <sz val="10"/>
        <color rgb="FF595959"/>
        <rFont val="Arial"/>
        <family val="2"/>
        <charset val="186"/>
      </rPr>
      <t>1</t>
    </r>
    <r>
      <rPr>
        <i/>
        <sz val="10"/>
        <color rgb="FF595959"/>
        <rFont val="Arial"/>
        <family val="2"/>
        <charset val="186"/>
      </rPr>
      <t xml:space="preserve"> </t>
    </r>
    <r>
      <rPr>
        <sz val="10"/>
        <color rgb="FFA6A6A6"/>
        <rFont val="Arial"/>
        <family val="2"/>
        <charset val="186"/>
      </rPr>
      <t>APM</t>
    </r>
  </si>
  <si>
    <r>
      <t>ROE LTM</t>
    </r>
    <r>
      <rPr>
        <i/>
        <vertAlign val="superscript"/>
        <sz val="10"/>
        <color rgb="FF595959"/>
        <rFont val="Arial"/>
        <family val="2"/>
        <charset val="186"/>
      </rPr>
      <t>1</t>
    </r>
    <r>
      <rPr>
        <i/>
        <sz val="10"/>
        <color rgb="FF595959"/>
        <rFont val="Arial"/>
        <family val="2"/>
        <charset val="186"/>
      </rPr>
      <t xml:space="preserve"> </t>
    </r>
    <r>
      <rPr>
        <sz val="10"/>
        <color rgb="FFA6A6A6"/>
        <rFont val="Arial"/>
        <family val="2"/>
        <charset val="186"/>
      </rPr>
      <t>APM</t>
    </r>
  </si>
  <si>
    <t>3. Operating indicators (Interim report pages 49)</t>
  </si>
  <si>
    <t>Key operating indicators</t>
  </si>
  <si>
    <t>Electricity</t>
  </si>
  <si>
    <t>Green Generation Portfolio</t>
  </si>
  <si>
    <t>GW</t>
  </si>
  <si>
    <t>Secured Capacity</t>
  </si>
  <si>
    <t>Installed Capacity</t>
  </si>
  <si>
    <t>Under Construction</t>
  </si>
  <si>
    <t>Awarded / Contracted</t>
  </si>
  <si>
    <t xml:space="preserve">- </t>
  </si>
  <si>
    <t>-%</t>
  </si>
  <si>
    <t>Advanced Development Pipeline</t>
  </si>
  <si>
    <t xml:space="preserve">  Early Development Pipeline</t>
  </si>
  <si>
    <t>Heat</t>
  </si>
  <si>
    <t>Heat Generation Capacity</t>
  </si>
  <si>
    <t>Electricity Generated (net)</t>
  </si>
  <si>
    <t>TWh</t>
  </si>
  <si>
    <r>
      <rPr>
        <sz val="10"/>
        <color rgb="FF595959"/>
        <rFont val="Arial"/>
        <family val="2"/>
        <charset val="186"/>
      </rPr>
      <t>1.37</t>
    </r>
    <r>
      <rPr>
        <vertAlign val="superscript"/>
        <sz val="9"/>
        <color rgb="FF595959"/>
        <rFont val="Arial"/>
        <family val="2"/>
        <charset val="186"/>
      </rPr>
      <t>1</t>
    </r>
    <r>
      <rPr>
        <sz val="9"/>
        <color rgb="FF595959"/>
        <rFont val="Arial"/>
        <family val="2"/>
        <charset val="186"/>
      </rPr>
      <t> </t>
    </r>
  </si>
  <si>
    <t>Green Electricity Generated (net)</t>
  </si>
  <si>
    <r>
      <rPr>
        <sz val="10"/>
        <color rgb="FF595959"/>
        <rFont val="Arial"/>
        <family val="2"/>
        <charset val="186"/>
      </rPr>
      <t>1.23</t>
    </r>
    <r>
      <rPr>
        <vertAlign val="superscript"/>
        <sz val="9"/>
        <color rgb="FF595959"/>
        <rFont val="Arial"/>
        <family val="2"/>
        <charset val="186"/>
      </rPr>
      <t>1</t>
    </r>
    <r>
      <rPr>
        <sz val="9"/>
        <color rgb="FF595959"/>
        <rFont val="Arial"/>
        <family val="2"/>
        <charset val="186"/>
      </rPr>
      <t> </t>
    </r>
  </si>
  <si>
    <t>Green Share of Generation</t>
  </si>
  <si>
    <r>
      <rPr>
        <sz val="10"/>
        <color rgb="FF595959"/>
        <rFont val="Arial"/>
        <family val="2"/>
        <charset val="186"/>
      </rPr>
      <t>90.1%</t>
    </r>
    <r>
      <rPr>
        <vertAlign val="superscript"/>
        <sz val="9"/>
        <color rgb="FF595959"/>
        <rFont val="Arial"/>
        <family val="2"/>
        <charset val="186"/>
      </rPr>
      <t>1</t>
    </r>
  </si>
  <si>
    <t>(1.2 pp)</t>
  </si>
  <si>
    <t>Electricity sales</t>
  </si>
  <si>
    <t xml:space="preserve">Electricity distributed </t>
  </si>
  <si>
    <t>SAIFI</t>
  </si>
  <si>
    <t>units</t>
  </si>
  <si>
    <t>SAIDI</t>
  </si>
  <si>
    <t>min</t>
  </si>
  <si>
    <t>Heat Generated (net)</t>
  </si>
  <si>
    <t>Natural gas</t>
  </si>
  <si>
    <t>Natural gas sales</t>
  </si>
  <si>
    <t>Natural gas distributed</t>
  </si>
  <si>
    <r>
      <rPr>
        <i/>
        <vertAlign val="superscript"/>
        <sz val="10"/>
        <color rgb="FF595959"/>
        <rFont val="Arial"/>
        <family val="2"/>
        <charset val="186"/>
      </rPr>
      <t>1</t>
    </r>
    <r>
      <rPr>
        <i/>
        <sz val="10"/>
        <color rgb="FF595959"/>
        <rFont val="Arial"/>
        <family val="2"/>
        <charset val="186"/>
      </rPr>
      <t xml:space="preserve"> These figures have been restated compared to the previous reporting period. For more information see section ‘6.2 Notes on restated figures’ of First nine months 2023 Interim report.</t>
    </r>
  </si>
  <si>
    <t>4. Green Generation (interim report pages 53-56)</t>
  </si>
  <si>
    <t>Key financial indicators of Green Generation segment</t>
  </si>
  <si>
    <t>∆.%</t>
  </si>
  <si>
    <t>Q3 2023</t>
  </si>
  <si>
    <r>
      <t>Q3 2022</t>
    </r>
    <r>
      <rPr>
        <b/>
        <vertAlign val="superscript"/>
        <sz val="10"/>
        <color rgb="FFFFFFFF"/>
        <rFont val="Arial"/>
        <family val="2"/>
        <charset val="186"/>
      </rPr>
      <t>1</t>
    </r>
  </si>
  <si>
    <r>
      <t xml:space="preserve">Adjusted EBITDA </t>
    </r>
    <r>
      <rPr>
        <sz val="10"/>
        <color rgb="FFBCBCBC"/>
        <rFont val="Arial"/>
        <family val="2"/>
        <charset val="186"/>
      </rPr>
      <t>APM</t>
    </r>
  </si>
  <si>
    <r>
      <t xml:space="preserve">Adjusted EBIT </t>
    </r>
    <r>
      <rPr>
        <sz val="10"/>
        <color rgb="FFBCBCBC"/>
        <rFont val="Arial"/>
        <family val="2"/>
        <charset val="186"/>
      </rPr>
      <t>APM</t>
    </r>
  </si>
  <si>
    <r>
      <t xml:space="preserve">Investments </t>
    </r>
    <r>
      <rPr>
        <sz val="10"/>
        <color rgb="FFBCBCBC"/>
        <rFont val="Arial"/>
        <family val="2"/>
        <charset val="186"/>
      </rPr>
      <t>APM</t>
    </r>
  </si>
  <si>
    <r>
      <t xml:space="preserve">Adjusted EBITDA Margin </t>
    </r>
    <r>
      <rPr>
        <sz val="10"/>
        <color rgb="FFBCBCBC"/>
        <rFont val="Arial"/>
        <family val="2"/>
        <charset val="186"/>
      </rPr>
      <t>APM</t>
    </r>
  </si>
  <si>
    <t>8.5 pp</t>
  </si>
  <si>
    <t>4.5 pp</t>
  </si>
  <si>
    <t>∆. %</t>
  </si>
  <si>
    <t>30 Jun 2023</t>
  </si>
  <si>
    <t>PPE. intangible and right-of-use assets</t>
  </si>
  <si>
    <t>Key regulatory indicators by Green Generation segment</t>
  </si>
  <si>
    <r>
      <t>2023</t>
    </r>
    <r>
      <rPr>
        <b/>
        <vertAlign val="superscript"/>
        <sz val="10"/>
        <color rgb="FFFFFFFF"/>
        <rFont val="Arial"/>
        <family val="2"/>
        <charset val="186"/>
      </rPr>
      <t>1</t>
    </r>
  </si>
  <si>
    <r>
      <t>2022</t>
    </r>
    <r>
      <rPr>
        <b/>
        <vertAlign val="superscript"/>
        <sz val="10"/>
        <color rgb="FFFFFFFF"/>
        <rFont val="Arial"/>
        <family val="2"/>
        <charset val="186"/>
      </rPr>
      <t>1</t>
    </r>
  </si>
  <si>
    <t xml:space="preserve">Regulated activity share in Adjusted EBITDA, 9M </t>
  </si>
  <si>
    <t>0.0 pp</t>
  </si>
  <si>
    <t>Kruonis PSHP</t>
  </si>
  <si>
    <t>RAB</t>
  </si>
  <si>
    <t>WACC</t>
  </si>
  <si>
    <t>(0.04 pp)</t>
  </si>
  <si>
    <t>D&amp;A (regulatory)</t>
  </si>
  <si>
    <r>
      <rPr>
        <i/>
        <vertAlign val="superscript"/>
        <sz val="10"/>
        <color rgb="FF595959"/>
        <rFont val="Arial"/>
        <family val="2"/>
        <charset val="186"/>
      </rPr>
      <t xml:space="preserve">1 </t>
    </r>
    <r>
      <rPr>
        <i/>
        <sz val="8"/>
        <color rgb="FF595959"/>
        <rFont val="Arial"/>
        <family val="2"/>
        <charset val="186"/>
      </rPr>
      <t>Numbers approved and published by (NERC).</t>
    </r>
  </si>
  <si>
    <t>Key operating indicators of Green generation segment</t>
  </si>
  <si>
    <t>MW</t>
  </si>
  <si>
    <t>Hydro</t>
  </si>
  <si>
    <t xml:space="preserve">    Pumped-storage</t>
  </si>
  <si>
    <t xml:space="preserve">    Run-of-river</t>
  </si>
  <si>
    <t>Waste</t>
  </si>
  <si>
    <t>Biomass</t>
  </si>
  <si>
    <t xml:space="preserve"> Awarded / Contracted</t>
  </si>
  <si>
    <t xml:space="preserve">    Early Development Pipeline</t>
  </si>
  <si>
    <t>Q3 2022</t>
  </si>
  <si>
    <r>
      <t>1.23</t>
    </r>
    <r>
      <rPr>
        <vertAlign val="superscript"/>
        <sz val="10"/>
        <color rgb="FF595959"/>
        <rFont val="Arial"/>
        <family val="2"/>
        <charset val="186"/>
      </rPr>
      <t>1</t>
    </r>
  </si>
  <si>
    <r>
      <t>0.31</t>
    </r>
    <r>
      <rPr>
        <vertAlign val="superscript"/>
        <sz val="10"/>
        <color rgb="FF595959"/>
        <rFont val="Arial"/>
        <family val="2"/>
        <charset val="186"/>
      </rPr>
      <t>1</t>
    </r>
  </si>
  <si>
    <t>0.04</t>
  </si>
  <si>
    <r>
      <t>0.70</t>
    </r>
    <r>
      <rPr>
        <vertAlign val="superscript"/>
        <sz val="10"/>
        <color rgb="FF595959"/>
        <rFont val="Arial"/>
        <family val="2"/>
        <charset val="186"/>
      </rPr>
      <t>1</t>
    </r>
  </si>
  <si>
    <r>
      <t>0.39</t>
    </r>
    <r>
      <rPr>
        <vertAlign val="superscript"/>
        <sz val="10"/>
        <color rgb="FF595959"/>
        <rFont val="Arial"/>
        <family val="2"/>
        <charset val="186"/>
      </rPr>
      <t>1</t>
    </r>
  </si>
  <si>
    <t>(0.02)</t>
  </si>
  <si>
    <t>(0.00)</t>
  </si>
  <si>
    <t>Onshore wind farms availability factor</t>
  </si>
  <si>
    <t>(3.7 pp)</t>
  </si>
  <si>
    <t>(2.6 pp)</t>
  </si>
  <si>
    <t>Onshore wind farms load factor</t>
  </si>
  <si>
    <t>0.9 pp</t>
  </si>
  <si>
    <t>Wind speed</t>
  </si>
  <si>
    <t>m/s</t>
  </si>
  <si>
    <r>
      <t>Waste</t>
    </r>
    <r>
      <rPr>
        <vertAlign val="superscript"/>
        <sz val="10"/>
        <color rgb="FF595959"/>
        <rFont val="Arial"/>
        <family val="2"/>
        <charset val="186"/>
      </rPr>
      <t>2</t>
    </r>
  </si>
  <si>
    <r>
      <rPr>
        <i/>
        <vertAlign val="superscript"/>
        <sz val="8"/>
        <color rgb="FF595959"/>
        <rFont val="Arial"/>
        <family val="2"/>
        <charset val="186"/>
      </rPr>
      <t xml:space="preserve">2 </t>
    </r>
    <r>
      <rPr>
        <i/>
        <sz val="8"/>
        <color rgb="FF595959"/>
        <rFont val="Arial"/>
        <family val="2"/>
        <charset val="186"/>
      </rPr>
      <t xml:space="preserve">Vilnius CHP and Kaunas CHP can use natural gas for starting/stopping the power plant, running tests, etc., which are included in the reported values of ‘Waste’.  </t>
    </r>
  </si>
  <si>
    <t>5. Networks (Interim report pages 57-60)</t>
  </si>
  <si>
    <t>Key financial indicators of Network segment</t>
  </si>
  <si>
    <t>13.7 pp</t>
  </si>
  <si>
    <t>20.2 pp</t>
  </si>
  <si>
    <t>Key regulatory indicators of Network segment</t>
  </si>
  <si>
    <r>
      <t>2024</t>
    </r>
    <r>
      <rPr>
        <b/>
        <vertAlign val="superscript"/>
        <sz val="10"/>
        <color rgb="FFFFFFFF"/>
        <rFont val="Arial"/>
        <family val="2"/>
        <charset val="186"/>
      </rPr>
      <t>1</t>
    </r>
  </si>
  <si>
    <t>2023</t>
  </si>
  <si>
    <t xml:space="preserve">Regulated activities share in Adjusted EBITDA, 9M </t>
  </si>
  <si>
    <t>WACC (weighted average)</t>
  </si>
  <si>
    <r>
      <rPr>
        <sz val="10"/>
        <color rgb="FF595959"/>
        <rFont val="Arial"/>
        <family val="2"/>
        <charset val="186"/>
      </rPr>
      <t>Additional tariff component</t>
    </r>
    <r>
      <rPr>
        <vertAlign val="superscript"/>
        <sz val="10"/>
        <color rgb="FF595959"/>
        <rFont val="Arial"/>
        <family val="2"/>
        <charset val="186"/>
      </rPr>
      <t>1</t>
    </r>
  </si>
  <si>
    <r>
      <t>Deferred part of investments covered by clients  and electricity equipment transfer</t>
    </r>
    <r>
      <rPr>
        <vertAlign val="superscript"/>
        <sz val="10"/>
        <color rgb="FF595959"/>
        <rFont val="Arial"/>
        <family val="2"/>
        <charset val="186"/>
      </rPr>
      <t>2</t>
    </r>
  </si>
  <si>
    <t>Electricity distribution</t>
  </si>
  <si>
    <t>Additional tariff component</t>
  </si>
  <si>
    <t>Natural gas distribution</t>
  </si>
  <si>
    <r>
      <rPr>
        <i/>
        <vertAlign val="superscript"/>
        <sz val="10"/>
        <color rgb="FF595959"/>
        <rFont val="Arial"/>
        <family val="2"/>
        <charset val="186"/>
      </rPr>
      <t>1</t>
    </r>
    <r>
      <rPr>
        <i/>
        <sz val="8"/>
        <color rgb="FF595959"/>
        <rFont val="Arial"/>
        <family val="2"/>
        <charset val="186"/>
      </rPr>
      <t xml:space="preserve"> Numbers approved and published by NERC.</t>
    </r>
  </si>
  <si>
    <r>
      <rPr>
        <i/>
        <vertAlign val="superscript"/>
        <sz val="10"/>
        <color rgb="FF595959"/>
        <rFont val="Arial"/>
        <family val="2"/>
        <charset val="186"/>
      </rPr>
      <t>2</t>
    </r>
    <r>
      <rPr>
        <i/>
        <sz val="8"/>
        <color rgb="FF595959"/>
        <rFont val="Arial"/>
        <family val="2"/>
        <charset val="186"/>
      </rPr>
      <t xml:space="preserve"> Actual numbers for 9M 2023 from the Statement of Profit or Loss.</t>
    </r>
  </si>
  <si>
    <t>Key operating indicators of Networks segment</t>
  </si>
  <si>
    <t>Distribution network</t>
  </si>
  <si>
    <t>thousand km</t>
  </si>
  <si>
    <t>Number of customers</t>
  </si>
  <si>
    <t>thousand</t>
  </si>
  <si>
    <t xml:space="preserve">    of which prosumers and producers</t>
  </si>
  <si>
    <t xml:space="preserve">    admissible power of producers and prosumers</t>
  </si>
  <si>
    <t>Number of smart meters installed</t>
  </si>
  <si>
    <t>Electricity distributed</t>
  </si>
  <si>
    <t xml:space="preserve">    of which B2C</t>
  </si>
  <si>
    <t xml:space="preserve">    of which B2B </t>
  </si>
  <si>
    <t>Technological losses</t>
  </si>
  <si>
    <t>(0.9 pp)</t>
  </si>
  <si>
    <t>(1.4 pp)</t>
  </si>
  <si>
    <t>New Connection Points</t>
  </si>
  <si>
    <t>Connection Point Upgrades</t>
  </si>
  <si>
    <t>Admissible power of new connection points and upgrades</t>
  </si>
  <si>
    <t>Time to connect (average)</t>
  </si>
  <si>
    <t>c. d.</t>
  </si>
  <si>
    <t>unit</t>
  </si>
  <si>
    <t>min.</t>
  </si>
  <si>
    <t>Supply of Last Resort</t>
  </si>
  <si>
    <t>New connection points and upgrades</t>
  </si>
  <si>
    <t>(0.2 pp)</t>
  </si>
  <si>
    <t>0.000</t>
  </si>
  <si>
    <t>Customer experience</t>
  </si>
  <si>
    <t>NPS (Transactional)</t>
  </si>
  <si>
    <r>
      <t>53.3%</t>
    </r>
    <r>
      <rPr>
        <vertAlign val="superscript"/>
        <sz val="10"/>
        <color rgb="FF595959"/>
        <rFont val="Arial"/>
        <family val="2"/>
        <charset val="186"/>
      </rPr>
      <t>1</t>
    </r>
  </si>
  <si>
    <t>2.4 pp</t>
  </si>
  <si>
    <r>
      <rPr>
        <i/>
        <vertAlign val="superscript"/>
        <sz val="8"/>
        <color theme="1" tint="0.34998626667073579"/>
        <rFont val="Arial"/>
        <family val="2"/>
        <charset val="186"/>
      </rPr>
      <t>1</t>
    </r>
    <r>
      <rPr>
        <i/>
        <sz val="8"/>
        <color theme="1" tint="0.34998626667073579"/>
        <rFont val="Arial"/>
        <family val="2"/>
        <charset val="186"/>
      </rPr>
      <t xml:space="preserve"> Previously reported 50.0% value was corrected due to a change in the calculation methodology.</t>
    </r>
  </si>
  <si>
    <t>6. Reserve Capacities (Interim report pages 61-62)</t>
  </si>
  <si>
    <t>Key financial indicators of Reserve Capacities segment</t>
  </si>
  <si>
    <t>34.1 pp</t>
  </si>
  <si>
    <t>11.2 pp</t>
  </si>
  <si>
    <r>
      <rPr>
        <i/>
        <vertAlign val="superscript"/>
        <sz val="10"/>
        <color rgb="FF595959"/>
        <rFont val="Arial"/>
        <family val="2"/>
        <charset val="186"/>
      </rPr>
      <t>1</t>
    </r>
    <r>
      <rPr>
        <i/>
        <sz val="8"/>
        <color rgb="FF595959"/>
        <rFont val="Arial"/>
        <family val="2"/>
        <charset val="186"/>
      </rPr>
      <t xml:space="preserve"> In Q1 2023 the Group changed the name of the segment from ‘Flexible Generation’ to ‘Reserve Capacities’ to better represent the segment’s activities and the Group’s strategy objectives – the main activities of this segment include utilisation of reserve capacities to ensure reliability and security of the power system (with an option to generate electricity in the market during low renewables 
availability / positive Clean Spark spread periods).</t>
    </r>
  </si>
  <si>
    <t>Key operating indicators of Reserve Capacities segment</t>
  </si>
  <si>
    <t>Electricity </t>
  </si>
  <si>
    <t>Installed electricity capacity </t>
  </si>
  <si>
    <t>MW </t>
  </si>
  <si>
    <t xml:space="preserve"> -  </t>
  </si>
  <si>
    <t>Total reserve and isolated regime services </t>
  </si>
  <si>
    <t>   Tertiary power reserve services </t>
  </si>
  <si>
    <t>   Isolated system operation services </t>
  </si>
  <si>
    <t>Availability factor</t>
  </si>
  <si>
    <t>(0.1 pp)</t>
  </si>
  <si>
    <t>Load factor</t>
  </si>
  <si>
    <t>0.3 pp</t>
  </si>
  <si>
    <t>Key regulatory indicators of Reserve Capacities segment</t>
  </si>
  <si>
    <t>Regulated activities share in Adjusted EBITDA, 9M</t>
  </si>
  <si>
    <t>(35.8 pp)</t>
  </si>
  <si>
    <t>(4.03 pp)</t>
  </si>
  <si>
    <t>CCGT</t>
  </si>
  <si>
    <t>- </t>
  </si>
  <si>
    <t>Units 7 and 8</t>
  </si>
  <si>
    <r>
      <rPr>
        <i/>
        <vertAlign val="superscript"/>
        <sz val="10"/>
        <color rgb="FF595959"/>
        <rFont val="Arial"/>
        <family val="2"/>
        <charset val="186"/>
      </rPr>
      <t>1</t>
    </r>
    <r>
      <rPr>
        <i/>
        <sz val="8"/>
        <color rgb="FF595959"/>
        <rFont val="Arial"/>
        <family val="2"/>
        <charset val="186"/>
      </rPr>
      <t xml:space="preserve">Numbers approved and published by NERC. </t>
    </r>
  </si>
  <si>
    <t>7. Customers &amp; Solutions (Interim report pages 62-63)</t>
  </si>
  <si>
    <t>Key financial indicators of Customers &amp; Solutions segment</t>
  </si>
  <si>
    <t>(4.7 pp)</t>
  </si>
  <si>
    <t>PPE, intangible and right-of-use assets</t>
  </si>
  <si>
    <r>
      <t xml:space="preserve">Net working capital </t>
    </r>
    <r>
      <rPr>
        <sz val="10"/>
        <color rgb="FFBCBCBC"/>
        <rFont val="Arial"/>
        <family val="2"/>
        <charset val="186"/>
      </rPr>
      <t>APM</t>
    </r>
  </si>
  <si>
    <r>
      <t>Key regulatory indicators of Customers &amp; Solutions segment</t>
    </r>
    <r>
      <rPr>
        <b/>
        <vertAlign val="superscript"/>
        <sz val="10"/>
        <color rgb="FF172E62"/>
        <rFont val="Arial"/>
        <family val="2"/>
        <charset val="186"/>
      </rPr>
      <t>1</t>
    </r>
  </si>
  <si>
    <r>
      <t>2023</t>
    </r>
    <r>
      <rPr>
        <b/>
        <vertAlign val="superscript"/>
        <sz val="10"/>
        <color rgb="FFFFFFFF"/>
        <rFont val="Arial"/>
        <family val="2"/>
        <charset val="186"/>
      </rPr>
      <t>2</t>
    </r>
  </si>
  <si>
    <r>
      <t>2022</t>
    </r>
    <r>
      <rPr>
        <b/>
        <vertAlign val="superscript"/>
        <sz val="10"/>
        <color rgb="FFFFFFFF"/>
        <rFont val="Arial"/>
        <family val="2"/>
        <charset val="186"/>
      </rPr>
      <t>2</t>
    </r>
  </si>
  <si>
    <t>Share of regulated activities in Adjusted EBITDA, 9M</t>
  </si>
  <si>
    <t> %</t>
  </si>
  <si>
    <r>
      <t>RAB</t>
    </r>
    <r>
      <rPr>
        <vertAlign val="superscript"/>
        <sz val="10"/>
        <color rgb="FF595959"/>
        <rFont val="Arial"/>
        <family val="2"/>
        <charset val="186"/>
      </rPr>
      <t>3</t>
    </r>
  </si>
  <si>
    <t>0.04 pp</t>
  </si>
  <si>
    <r>
      <rPr>
        <i/>
        <vertAlign val="superscript"/>
        <sz val="10"/>
        <color rgb="FF595959"/>
        <rFont val="Arial"/>
        <family val="2"/>
        <charset val="186"/>
      </rPr>
      <t xml:space="preserve">1 </t>
    </r>
    <r>
      <rPr>
        <i/>
        <sz val="8"/>
        <color rgb="FF595959"/>
        <rFont val="Arial"/>
        <family val="2"/>
        <charset val="186"/>
      </rPr>
      <t>Full year numbers unless stated otherwise.</t>
    </r>
  </si>
  <si>
    <r>
      <rPr>
        <i/>
        <vertAlign val="superscript"/>
        <sz val="8"/>
        <color rgb="FF595959"/>
        <rFont val="Arial"/>
        <family val="2"/>
        <charset val="186"/>
      </rPr>
      <t xml:space="preserve">2 </t>
    </r>
    <r>
      <rPr>
        <i/>
        <sz val="8"/>
        <color rgb="FF595959"/>
        <rFont val="Arial"/>
        <family val="2"/>
        <charset val="186"/>
      </rPr>
      <t>Numbers approved and published by NERC.</t>
    </r>
  </si>
  <si>
    <r>
      <rPr>
        <i/>
        <vertAlign val="superscript"/>
        <sz val="8"/>
        <color rgb="FF595959"/>
        <rFont val="Arial"/>
        <family val="2"/>
        <charset val="186"/>
      </rPr>
      <t>3</t>
    </r>
    <r>
      <rPr>
        <i/>
        <sz val="8"/>
        <color rgb="FF595959"/>
        <rFont val="Arial"/>
        <family val="2"/>
        <charset val="186"/>
      </rPr>
      <t xml:space="preserve"> RAB for businesses of the Customers &amp; Solutions segment comprises Net Working Capital for covering the demand of public supply of electricity.</t>
    </r>
  </si>
  <si>
    <t>Key operating indicators of Customers &amp; Solutions segment</t>
  </si>
  <si>
    <t>m</t>
  </si>
  <si>
    <t>(0.0)</t>
  </si>
  <si>
    <t>EV charging points</t>
  </si>
  <si>
    <t>vnt.</t>
  </si>
  <si>
    <t xml:space="preserve">Gas inventory </t>
  </si>
  <si>
    <t>Latvia</t>
  </si>
  <si>
    <t>Estonia</t>
  </si>
  <si>
    <t>Total retail</t>
  </si>
  <si>
    <t>of which B2C</t>
  </si>
  <si>
    <t xml:space="preserve">    of which B2B</t>
  </si>
  <si>
    <t>Finland</t>
  </si>
  <si>
    <t>of which B2B </t>
  </si>
  <si>
    <t>Wholesale market</t>
  </si>
  <si>
    <t>NPS (B2C - Transactional)</t>
  </si>
  <si>
    <r>
      <t>56.4%</t>
    </r>
    <r>
      <rPr>
        <vertAlign val="superscript"/>
        <sz val="10"/>
        <color rgb="FF595959"/>
        <rFont val="Arial"/>
        <family val="2"/>
        <charset val="186"/>
      </rPr>
      <t>1</t>
    </r>
  </si>
  <si>
    <t>10.4 pp</t>
  </si>
  <si>
    <t>19.0 pp</t>
  </si>
  <si>
    <t>NPS (B2B - Transactional)</t>
  </si>
  <si>
    <r>
      <t>51.0%</t>
    </r>
    <r>
      <rPr>
        <vertAlign val="superscript"/>
        <sz val="10"/>
        <color rgb="FF595959"/>
        <rFont val="Arial"/>
        <family val="2"/>
        <charset val="186"/>
      </rPr>
      <t>1</t>
    </r>
  </si>
  <si>
    <t>26.0 pp</t>
  </si>
  <si>
    <t>29.0 pp</t>
  </si>
  <si>
    <r>
      <rPr>
        <i/>
        <vertAlign val="superscript"/>
        <sz val="6.4"/>
        <color rgb="FF595959"/>
        <rFont val="Arial"/>
        <family val="2"/>
        <charset val="186"/>
      </rPr>
      <t>1</t>
    </r>
    <r>
      <rPr>
        <i/>
        <sz val="8"/>
        <color rgb="FF595959"/>
        <rFont val="Arial"/>
        <family val="2"/>
        <charset val="186"/>
      </rPr>
      <t xml:space="preserve"> Previously reported 56.9% and 51.6% values were corrected due to the changes in the calculation methodology.</t>
    </r>
  </si>
  <si>
    <t>8. Results Q3 (Interim report pages 51)</t>
  </si>
  <si>
    <t>8.8 pp</t>
  </si>
  <si>
    <r>
      <t xml:space="preserve">EBIT </t>
    </r>
    <r>
      <rPr>
        <sz val="10"/>
        <color theme="0" tint="-0.34998626667073579"/>
        <rFont val="Arial"/>
        <family val="2"/>
        <charset val="186"/>
      </rPr>
      <t>APM</t>
    </r>
  </si>
  <si>
    <r>
      <t xml:space="preserve">Adjusted Net Profit </t>
    </r>
    <r>
      <rPr>
        <sz val="10"/>
        <color theme="0" tint="-0.34998626667073579"/>
        <rFont val="Arial"/>
        <family val="2"/>
        <charset val="186"/>
      </rPr>
      <t>APM</t>
    </r>
  </si>
  <si>
    <r>
      <t xml:space="preserve">Investments </t>
    </r>
    <r>
      <rPr>
        <sz val="10"/>
        <color theme="0" tint="-0.34998626667073579"/>
        <rFont val="Arial"/>
        <family val="2"/>
        <charset val="186"/>
      </rPr>
      <t>APM</t>
    </r>
  </si>
  <si>
    <r>
      <t xml:space="preserve">FFO </t>
    </r>
    <r>
      <rPr>
        <sz val="10"/>
        <color theme="0" tint="-0.34998626667073579"/>
        <rFont val="Arial"/>
        <family val="2"/>
        <charset val="186"/>
      </rPr>
      <t>APM</t>
    </r>
  </si>
  <si>
    <r>
      <rPr>
        <sz val="10"/>
        <color rgb="FF595959"/>
        <rFont val="Arial"/>
        <family val="2"/>
        <charset val="186"/>
      </rPr>
      <t>0.37</t>
    </r>
    <r>
      <rPr>
        <vertAlign val="superscript"/>
        <sz val="9"/>
        <color rgb="FF595959"/>
        <rFont val="Arial"/>
        <family val="2"/>
        <charset val="186"/>
      </rPr>
      <t>1</t>
    </r>
    <r>
      <rPr>
        <sz val="9"/>
        <color rgb="FF595959"/>
        <rFont val="Arial"/>
        <family val="2"/>
        <charset val="186"/>
      </rPr>
      <t> </t>
    </r>
  </si>
  <si>
    <r>
      <t>0.31</t>
    </r>
    <r>
      <rPr>
        <vertAlign val="superscript"/>
        <sz val="9"/>
        <color rgb="FF595959"/>
        <rFont val="Arial"/>
        <family val="2"/>
        <charset val="186"/>
      </rPr>
      <t>1</t>
    </r>
    <r>
      <rPr>
        <sz val="9"/>
        <color rgb="FF595959"/>
        <rFont val="Arial"/>
        <family val="2"/>
        <charset val="186"/>
      </rPr>
      <t> </t>
    </r>
  </si>
  <si>
    <r>
      <t>83.3%</t>
    </r>
    <r>
      <rPr>
        <vertAlign val="superscript"/>
        <sz val="9"/>
        <color rgb="FF595959"/>
        <rFont val="Arial"/>
        <family val="2"/>
        <charset val="186"/>
      </rPr>
      <t>1</t>
    </r>
    <r>
      <rPr>
        <sz val="9"/>
        <color rgb="FF595959"/>
        <rFont val="Arial"/>
        <family val="2"/>
        <charset val="186"/>
      </rPr>
      <t> </t>
    </r>
  </si>
  <si>
    <t xml:space="preserve">Electricity sales </t>
  </si>
  <si>
    <t>9. Quarterly summary (Interim report pages 65-66)</t>
  </si>
  <si>
    <t>Q2 2023</t>
  </si>
  <si>
    <t>Q1 2023</t>
  </si>
  <si>
    <t>Q4 2022</t>
  </si>
  <si>
    <t>Q2 2022</t>
  </si>
  <si>
    <t>Q1 2022</t>
  </si>
  <si>
    <t>Q4 2021</t>
  </si>
  <si>
    <t>Q3 2021</t>
  </si>
  <si>
    <t>Q2 2021</t>
  </si>
  <si>
    <t>Q1 2021</t>
  </si>
  <si>
    <t>Q4 2020</t>
  </si>
  <si>
    <r>
      <t>FFO</t>
    </r>
    <r>
      <rPr>
        <vertAlign val="superscript"/>
        <sz val="10"/>
        <color rgb="FF595959"/>
        <rFont val="Arial"/>
        <family val="2"/>
        <charset val="186"/>
      </rPr>
      <t>1</t>
    </r>
    <r>
      <rPr>
        <sz val="10"/>
        <color rgb="FF595959"/>
        <rFont val="Arial"/>
        <family val="2"/>
        <charset val="186"/>
      </rPr>
      <t xml:space="preserve"> </t>
    </r>
    <r>
      <rPr>
        <sz val="10"/>
        <color theme="0" tint="-0.34998626667073579"/>
        <rFont val="Arial"/>
        <family val="2"/>
        <charset val="186"/>
      </rPr>
      <t>APM</t>
    </r>
  </si>
  <si>
    <r>
      <t>ROE LTM</t>
    </r>
    <r>
      <rPr>
        <vertAlign val="superscript"/>
        <sz val="10"/>
        <color rgb="FF595959"/>
        <rFont val="Arial"/>
        <family val="2"/>
        <charset val="186"/>
      </rPr>
      <t>1</t>
    </r>
    <r>
      <rPr>
        <sz val="10"/>
        <color rgb="FF595959"/>
        <rFont val="Arial"/>
        <family val="2"/>
        <charset val="186"/>
      </rPr>
      <t xml:space="preserve"> </t>
    </r>
    <r>
      <rPr>
        <sz val="10"/>
        <color theme="0" tint="-0.34998626667073579"/>
        <rFont val="Arial"/>
        <family val="2"/>
        <charset val="186"/>
      </rPr>
      <t>APM</t>
    </r>
  </si>
  <si>
    <r>
      <t>Adjusted ROE LTM</t>
    </r>
    <r>
      <rPr>
        <vertAlign val="superscript"/>
        <sz val="10"/>
        <color rgb="FF595959"/>
        <rFont val="Arial"/>
        <family val="2"/>
        <charset val="186"/>
      </rPr>
      <t>1</t>
    </r>
    <r>
      <rPr>
        <sz val="10"/>
        <color rgb="FF595959"/>
        <rFont val="Arial"/>
        <family val="2"/>
        <charset val="186"/>
      </rPr>
      <t xml:space="preserve"> </t>
    </r>
    <r>
      <rPr>
        <sz val="10"/>
        <color theme="0" tint="-0.34998626667073579"/>
        <rFont val="Arial"/>
        <family val="2"/>
        <charset val="186"/>
      </rPr>
      <t>APM</t>
    </r>
  </si>
  <si>
    <r>
      <t>ROCE LTM</t>
    </r>
    <r>
      <rPr>
        <vertAlign val="superscript"/>
        <sz val="10"/>
        <color rgb="FF595959"/>
        <rFont val="Arial"/>
        <family val="2"/>
        <charset val="186"/>
      </rPr>
      <t>1</t>
    </r>
    <r>
      <rPr>
        <sz val="10"/>
        <color rgb="FF595959"/>
        <rFont val="Arial"/>
        <family val="2"/>
        <charset val="186"/>
      </rPr>
      <t xml:space="preserve"> </t>
    </r>
    <r>
      <rPr>
        <sz val="10"/>
        <color theme="0" tint="-0.34998626667073579"/>
        <rFont val="Arial"/>
        <family val="2"/>
        <charset val="186"/>
      </rPr>
      <t>APM</t>
    </r>
  </si>
  <si>
    <r>
      <t>Adjusted ROCE LTM</t>
    </r>
    <r>
      <rPr>
        <vertAlign val="superscript"/>
        <sz val="10"/>
        <color rgb="FF595959"/>
        <rFont val="Arial"/>
        <family val="2"/>
        <charset val="186"/>
      </rPr>
      <t>1</t>
    </r>
    <r>
      <rPr>
        <sz val="10"/>
        <color rgb="FF595959"/>
        <rFont val="Arial"/>
        <family val="2"/>
        <charset val="186"/>
      </rPr>
      <t xml:space="preserve"> </t>
    </r>
    <r>
      <rPr>
        <sz val="10"/>
        <color theme="0" tint="-0.34998626667073579"/>
        <rFont val="Arial"/>
        <family val="2"/>
        <charset val="186"/>
      </rPr>
      <t>APM</t>
    </r>
  </si>
  <si>
    <t>31 Mar 2023</t>
  </si>
  <si>
    <t>30 Sep 2022</t>
  </si>
  <si>
    <t>30 Jun 2022</t>
  </si>
  <si>
    <t>31 Mar 2022</t>
  </si>
  <si>
    <t>31 Dec 2021</t>
  </si>
  <si>
    <t>30 Sep 2021</t>
  </si>
  <si>
    <t>30 Jun 2021</t>
  </si>
  <si>
    <t>31 Mar 2021</t>
  </si>
  <si>
    <t>31 Dec 2020</t>
  </si>
  <si>
    <r>
      <t xml:space="preserve">Net Debt/EBITDA LTM </t>
    </r>
    <r>
      <rPr>
        <sz val="10"/>
        <color theme="0" tint="-0.34998626667073579"/>
        <rFont val="Arial"/>
        <family val="2"/>
        <charset val="186"/>
      </rPr>
      <t>APM</t>
    </r>
  </si>
  <si>
    <t xml:space="preserve">                - </t>
  </si>
  <si>
    <t xml:space="preserve">     Early Development Pipeline</t>
  </si>
  <si>
    <t xml:space="preserve">     Under Construction</t>
  </si>
  <si>
    <r>
      <rPr>
        <sz val="10"/>
        <color rgb="FF595959"/>
        <rFont val="Arial"/>
        <family val="2"/>
        <charset val="186"/>
      </rPr>
      <t>0.41</t>
    </r>
    <r>
      <rPr>
        <vertAlign val="superscript"/>
        <sz val="9"/>
        <color rgb="FF595959"/>
        <rFont val="Arial"/>
        <family val="2"/>
        <charset val="186"/>
      </rPr>
      <t>1</t>
    </r>
    <r>
      <rPr>
        <sz val="9"/>
        <color rgb="FF595959"/>
        <rFont val="Arial"/>
        <family val="2"/>
        <charset val="186"/>
      </rPr>
      <t> </t>
    </r>
  </si>
  <si>
    <r>
      <t>0.55</t>
    </r>
    <r>
      <rPr>
        <vertAlign val="superscript"/>
        <sz val="9"/>
        <color rgb="FF595959"/>
        <rFont val="Arial"/>
        <family val="2"/>
        <charset val="186"/>
      </rPr>
      <t>1</t>
    </r>
    <r>
      <rPr>
        <sz val="9"/>
        <color rgb="FF595959"/>
        <rFont val="Arial"/>
        <family val="2"/>
        <charset val="186"/>
      </rPr>
      <t> </t>
    </r>
  </si>
  <si>
    <r>
      <t>0.56</t>
    </r>
    <r>
      <rPr>
        <vertAlign val="superscript"/>
        <sz val="9"/>
        <color rgb="FF595959"/>
        <rFont val="Arial"/>
        <family val="2"/>
        <charset val="186"/>
      </rPr>
      <t>1</t>
    </r>
    <r>
      <rPr>
        <sz val="9"/>
        <color rgb="FF595959"/>
        <rFont val="Arial"/>
        <family val="2"/>
        <charset val="186"/>
      </rPr>
      <t> </t>
    </r>
  </si>
  <si>
    <r>
      <t>0.37</t>
    </r>
    <r>
      <rPr>
        <vertAlign val="superscript"/>
        <sz val="9"/>
        <color rgb="FF595959"/>
        <rFont val="Arial"/>
        <family val="2"/>
        <charset val="186"/>
      </rPr>
      <t>1</t>
    </r>
    <r>
      <rPr>
        <sz val="9"/>
        <color rgb="FF595959"/>
        <rFont val="Arial"/>
        <family val="2"/>
        <charset val="186"/>
      </rPr>
      <t> </t>
    </r>
  </si>
  <si>
    <r>
      <t>0.41</t>
    </r>
    <r>
      <rPr>
        <vertAlign val="superscript"/>
        <sz val="9"/>
        <color rgb="FF595959"/>
        <rFont val="Arial"/>
        <family val="2"/>
        <charset val="186"/>
      </rPr>
      <t>1</t>
    </r>
    <r>
      <rPr>
        <sz val="9"/>
        <color rgb="FF595959"/>
        <rFont val="Arial"/>
        <family val="2"/>
        <charset val="186"/>
      </rPr>
      <t> </t>
    </r>
  </si>
  <si>
    <r>
      <t>0.59</t>
    </r>
    <r>
      <rPr>
        <vertAlign val="superscript"/>
        <sz val="9"/>
        <color rgb="FF595959"/>
        <rFont val="Arial"/>
        <family val="2"/>
        <charset val="186"/>
      </rPr>
      <t>1</t>
    </r>
    <r>
      <rPr>
        <sz val="9"/>
        <color rgb="FF595959"/>
        <rFont val="Arial"/>
        <family val="2"/>
        <charset val="186"/>
      </rPr>
      <t> </t>
    </r>
  </si>
  <si>
    <r>
      <t>0.61</t>
    </r>
    <r>
      <rPr>
        <vertAlign val="superscript"/>
        <sz val="9"/>
        <color rgb="FF595959"/>
        <rFont val="Arial"/>
        <family val="2"/>
        <charset val="186"/>
      </rPr>
      <t>1</t>
    </r>
    <r>
      <rPr>
        <sz val="9"/>
        <color rgb="FF595959"/>
        <rFont val="Arial"/>
        <family val="2"/>
        <charset val="186"/>
      </rPr>
      <t> </t>
    </r>
  </si>
  <si>
    <r>
      <t>0.58</t>
    </r>
    <r>
      <rPr>
        <vertAlign val="superscript"/>
        <sz val="9"/>
        <color rgb="FF595959"/>
        <rFont val="Arial"/>
        <family val="2"/>
        <charset val="186"/>
      </rPr>
      <t>1</t>
    </r>
    <r>
      <rPr>
        <sz val="9"/>
        <color rgb="FF595959"/>
        <rFont val="Arial"/>
        <family val="2"/>
        <charset val="186"/>
      </rPr>
      <t> </t>
    </r>
  </si>
  <si>
    <r>
      <t>0.66</t>
    </r>
    <r>
      <rPr>
        <vertAlign val="superscript"/>
        <sz val="9"/>
        <color rgb="FF595959"/>
        <rFont val="Arial"/>
        <family val="2"/>
        <charset val="186"/>
      </rPr>
      <t>1</t>
    </r>
    <r>
      <rPr>
        <sz val="9"/>
        <color rgb="FF595959"/>
        <rFont val="Arial"/>
        <family val="2"/>
        <charset val="186"/>
      </rPr>
      <t> </t>
    </r>
  </si>
  <si>
    <r>
      <t>0.36</t>
    </r>
    <r>
      <rPr>
        <vertAlign val="superscript"/>
        <sz val="9"/>
        <color rgb="FF595959"/>
        <rFont val="Arial"/>
        <family val="2"/>
        <charset val="186"/>
      </rPr>
      <t>1</t>
    </r>
    <r>
      <rPr>
        <sz val="9"/>
        <color rgb="FF595959"/>
        <rFont val="Arial"/>
        <family val="2"/>
        <charset val="186"/>
      </rPr>
      <t> </t>
    </r>
  </si>
  <si>
    <r>
      <t>0.53</t>
    </r>
    <r>
      <rPr>
        <vertAlign val="superscript"/>
        <sz val="9"/>
        <color rgb="FF595959"/>
        <rFont val="Arial"/>
        <family val="2"/>
        <charset val="186"/>
      </rPr>
      <t>1</t>
    </r>
    <r>
      <rPr>
        <sz val="9"/>
        <color rgb="FF595959"/>
        <rFont val="Arial"/>
        <family val="2"/>
        <charset val="186"/>
      </rPr>
      <t> </t>
    </r>
  </si>
  <si>
    <r>
      <t>0.42</t>
    </r>
    <r>
      <rPr>
        <vertAlign val="superscript"/>
        <sz val="9"/>
        <color rgb="FF595959"/>
        <rFont val="Arial"/>
        <family val="2"/>
        <charset val="186"/>
      </rPr>
      <t>1</t>
    </r>
    <r>
      <rPr>
        <sz val="9"/>
        <color rgb="FF595959"/>
        <rFont val="Arial"/>
        <family val="2"/>
        <charset val="186"/>
      </rPr>
      <t> </t>
    </r>
  </si>
  <si>
    <r>
      <t>0.52</t>
    </r>
    <r>
      <rPr>
        <vertAlign val="superscript"/>
        <sz val="9"/>
        <color rgb="FF595959"/>
        <rFont val="Arial"/>
        <family val="2"/>
        <charset val="186"/>
      </rPr>
      <t>1</t>
    </r>
    <r>
      <rPr>
        <sz val="9"/>
        <color rgb="FF595959"/>
        <rFont val="Arial"/>
        <family val="2"/>
        <charset val="186"/>
      </rPr>
      <t> </t>
    </r>
  </si>
  <si>
    <r>
      <t>0.30</t>
    </r>
    <r>
      <rPr>
        <vertAlign val="superscript"/>
        <sz val="9"/>
        <color rgb="FF595959"/>
        <rFont val="Arial"/>
        <family val="2"/>
        <charset val="186"/>
      </rPr>
      <t>1</t>
    </r>
    <r>
      <rPr>
        <sz val="9"/>
        <color rgb="FF595959"/>
        <rFont val="Arial"/>
        <family val="2"/>
        <charset val="186"/>
      </rPr>
      <t> </t>
    </r>
  </si>
  <si>
    <r>
      <t>0.35</t>
    </r>
    <r>
      <rPr>
        <vertAlign val="superscript"/>
        <sz val="9"/>
        <color rgb="FF595959"/>
        <rFont val="Arial"/>
        <family val="2"/>
        <charset val="186"/>
      </rPr>
      <t>1</t>
    </r>
    <r>
      <rPr>
        <sz val="9"/>
        <color rgb="FF595959"/>
        <rFont val="Arial"/>
        <family val="2"/>
        <charset val="186"/>
      </rPr>
      <t> </t>
    </r>
  </si>
  <si>
    <r>
      <t>88.4%</t>
    </r>
    <r>
      <rPr>
        <vertAlign val="superscript"/>
        <sz val="9"/>
        <color rgb="FF595959"/>
        <rFont val="Arial"/>
        <family val="2"/>
        <charset val="186"/>
      </rPr>
      <t>1</t>
    </r>
    <r>
      <rPr>
        <sz val="9"/>
        <color rgb="FF595959"/>
        <rFont val="Arial"/>
        <family val="2"/>
        <charset val="186"/>
      </rPr>
      <t> </t>
    </r>
  </si>
  <si>
    <r>
      <t>95.6%</t>
    </r>
    <r>
      <rPr>
        <vertAlign val="superscript"/>
        <sz val="9"/>
        <color rgb="FF595959"/>
        <rFont val="Arial"/>
        <family val="2"/>
        <charset val="186"/>
      </rPr>
      <t>1</t>
    </r>
    <r>
      <rPr>
        <sz val="9"/>
        <color rgb="FF595959"/>
        <rFont val="Arial"/>
        <family val="2"/>
        <charset val="186"/>
      </rPr>
      <t> </t>
    </r>
  </si>
  <si>
    <r>
      <t>75.7%</t>
    </r>
    <r>
      <rPr>
        <vertAlign val="superscript"/>
        <sz val="9"/>
        <color rgb="FF595959"/>
        <rFont val="Arial"/>
        <family val="2"/>
        <charset val="186"/>
      </rPr>
      <t>1</t>
    </r>
    <r>
      <rPr>
        <sz val="9"/>
        <color rgb="FF595959"/>
        <rFont val="Arial"/>
        <family val="2"/>
        <charset val="186"/>
      </rPr>
      <t> </t>
    </r>
  </si>
  <si>
    <r>
      <t>90.9%</t>
    </r>
    <r>
      <rPr>
        <vertAlign val="superscript"/>
        <sz val="9"/>
        <color rgb="FF595959"/>
        <rFont val="Arial"/>
        <family val="2"/>
        <charset val="186"/>
      </rPr>
      <t>1</t>
    </r>
    <r>
      <rPr>
        <sz val="9"/>
        <color rgb="FF595959"/>
        <rFont val="Arial"/>
        <family val="2"/>
        <charset val="186"/>
      </rPr>
      <t> </t>
    </r>
  </si>
  <si>
    <r>
      <t>93.8%</t>
    </r>
    <r>
      <rPr>
        <vertAlign val="superscript"/>
        <sz val="9"/>
        <color rgb="FF595959"/>
        <rFont val="Arial"/>
        <family val="2"/>
        <charset val="186"/>
      </rPr>
      <t>1</t>
    </r>
    <r>
      <rPr>
        <sz val="9"/>
        <color rgb="FF595959"/>
        <rFont val="Arial"/>
        <family val="2"/>
        <charset val="186"/>
      </rPr>
      <t> </t>
    </r>
  </si>
  <si>
    <r>
      <t>84.4%</t>
    </r>
    <r>
      <rPr>
        <vertAlign val="superscript"/>
        <sz val="9"/>
        <color rgb="FF595959"/>
        <rFont val="Arial"/>
        <family val="2"/>
        <charset val="186"/>
      </rPr>
      <t>1</t>
    </r>
    <r>
      <rPr>
        <sz val="9"/>
        <color rgb="FF595959"/>
        <rFont val="Arial"/>
        <family val="2"/>
        <charset val="186"/>
      </rPr>
      <t> </t>
    </r>
  </si>
  <si>
    <r>
      <t>51.6%</t>
    </r>
    <r>
      <rPr>
        <vertAlign val="superscript"/>
        <sz val="9"/>
        <color rgb="FF595959"/>
        <rFont val="Arial"/>
        <family val="2"/>
        <charset val="186"/>
      </rPr>
      <t>1</t>
    </r>
    <r>
      <rPr>
        <sz val="9"/>
        <color rgb="FF595959"/>
        <rFont val="Arial"/>
        <family val="2"/>
        <charset val="186"/>
      </rPr>
      <t> </t>
    </r>
  </si>
  <si>
    <r>
      <t>62.1%</t>
    </r>
    <r>
      <rPr>
        <vertAlign val="superscript"/>
        <sz val="9"/>
        <color rgb="FF595959"/>
        <rFont val="Arial"/>
        <family val="2"/>
        <charset val="186"/>
      </rPr>
      <t>1</t>
    </r>
    <r>
      <rPr>
        <sz val="9"/>
        <color rgb="FF595959"/>
        <rFont val="Arial"/>
        <family val="2"/>
        <charset val="186"/>
      </rPr>
      <t> </t>
    </r>
  </si>
  <si>
    <r>
      <t>62.4%</t>
    </r>
    <r>
      <rPr>
        <vertAlign val="superscript"/>
        <sz val="9"/>
        <color rgb="FF595959"/>
        <rFont val="Arial"/>
        <family val="2"/>
        <charset val="186"/>
      </rPr>
      <t>1</t>
    </r>
    <r>
      <rPr>
        <sz val="9"/>
        <color rgb="FF595959"/>
        <rFont val="Arial"/>
        <family val="2"/>
        <charset val="186"/>
      </rPr>
      <t> </t>
    </r>
  </si>
  <si>
    <r>
      <t>53.1%</t>
    </r>
    <r>
      <rPr>
        <vertAlign val="superscript"/>
        <sz val="9"/>
        <color rgb="FF595959"/>
        <rFont val="Arial"/>
        <family val="2"/>
        <charset val="186"/>
      </rPr>
      <t>1</t>
    </r>
    <r>
      <rPr>
        <sz val="9"/>
        <color rgb="FF595959"/>
        <rFont val="Arial"/>
        <family val="2"/>
        <charset val="186"/>
      </rPr>
      <t> </t>
    </r>
  </si>
  <si>
    <t>10. Statement of financial position  (Interim report pages 123)</t>
  </si>
  <si>
    <r>
      <t>Interim condensed consolidated statement of financial position</t>
    </r>
    <r>
      <rPr>
        <sz val="10"/>
        <color rgb="FF172E62"/>
        <rFont val="Arial"/>
        <family val="2"/>
        <charset val="186"/>
      </rPr>
      <t>, EURm</t>
    </r>
  </si>
  <si>
    <t>30 September 2023</t>
  </si>
  <si>
    <t>31 December 2022</t>
  </si>
  <si>
    <t>30 September 2022</t>
  </si>
  <si>
    <t>Assets</t>
  </si>
  <si>
    <t>Intangible assets</t>
  </si>
  <si>
    <t>Property, plant and equipment</t>
  </si>
  <si>
    <t>Right-of-use assets</t>
  </si>
  <si>
    <t>Prepayments for non-current assets</t>
  </si>
  <si>
    <t>Investment property</t>
  </si>
  <si>
    <t>Non-current receivables</t>
  </si>
  <si>
    <t>Other financial assets</t>
  </si>
  <si>
    <t>Other non-current assets</t>
  </si>
  <si>
    <t>Deferred tax assets</t>
  </si>
  <si>
    <t>Total non-current assets</t>
  </si>
  <si>
    <t>Inventories</t>
  </si>
  <si>
    <t>Prepayments and deferred expenses</t>
  </si>
  <si>
    <t>Trade receivables</t>
  </si>
  <si>
    <t>Other receivables</t>
  </si>
  <si>
    <t>Other current assets</t>
  </si>
  <si>
    <t>Prepaid income tax</t>
  </si>
  <si>
    <t>Cash and cash equivalents</t>
  </si>
  <si>
    <t>Assets held for sale</t>
  </si>
  <si>
    <t>Total current assets</t>
  </si>
  <si>
    <t>Equity and liabilities</t>
  </si>
  <si>
    <t>Issued capital</t>
  </si>
  <si>
    <t>Reserves</t>
  </si>
  <si>
    <t>Retained earnings</t>
  </si>
  <si>
    <t>Equity attributable to shareholders in AB “Ignitis grupė”</t>
  </si>
  <si>
    <t>Non-controlling interests</t>
  </si>
  <si>
    <t>Total equity</t>
  </si>
  <si>
    <t>Liabilities</t>
  </si>
  <si>
    <t>Non-current loans and bonds</t>
  </si>
  <si>
    <t>Non-current lease liabilities</t>
  </si>
  <si>
    <t>Grants and subsidies</t>
  </si>
  <si>
    <t>Deferred tax liabilities</t>
  </si>
  <si>
    <t>Provisions</t>
  </si>
  <si>
    <t>Deferred income</t>
  </si>
  <si>
    <t>Other non-current liabilities</t>
  </si>
  <si>
    <t>Total non-current liabilities</t>
  </si>
  <si>
    <t>Loans</t>
  </si>
  <si>
    <t>Trade payables</t>
  </si>
  <si>
    <t>Advances received</t>
  </si>
  <si>
    <t>Income tax payable</t>
  </si>
  <si>
    <t>Other current liabilities</t>
  </si>
  <si>
    <t>Total current liabilities</t>
  </si>
  <si>
    <t>Total equity and liabilities</t>
  </si>
  <si>
    <t>11. Statement of profit or loss (interim report pages 122)</t>
  </si>
  <si>
    <r>
      <t>Condensed consolidated statement of profit or loss</t>
    </r>
    <r>
      <rPr>
        <sz val="10"/>
        <color rgb="FF172E62"/>
        <rFont val="Arial"/>
        <family val="2"/>
        <charset val="186"/>
      </rPr>
      <t>, EURm</t>
    </r>
  </si>
  <si>
    <t>Revenue from contracts with customers</t>
  </si>
  <si>
    <t>Other income</t>
  </si>
  <si>
    <t>Total revenue and other income</t>
  </si>
  <si>
    <t>Total purchases and expenses</t>
  </si>
  <si>
    <t>EBITDA</t>
  </si>
  <si>
    <t>Depreciation and amortisation</t>
  </si>
  <si>
    <t>Write-offs, revaluation and impairment losses of property, plant and equipment and intangible assets</t>
  </si>
  <si>
    <t>Operating profit (loss) (EBIT)</t>
  </si>
  <si>
    <t>Finance income</t>
  </si>
  <si>
    <t>Finance expenses</t>
  </si>
  <si>
    <t>Profit (loss) before tax</t>
  </si>
  <si>
    <t>Income tax (expenses)/benefit</t>
  </si>
  <si>
    <t>Net profit for the period</t>
  </si>
  <si>
    <t>Attributable to:</t>
  </si>
  <si>
    <t>Shareholders in AB “Ignitis grupė”</t>
  </si>
  <si>
    <t>Non-controlling interest</t>
  </si>
  <si>
    <t>Basic earnings per share (in EUR)</t>
  </si>
  <si>
    <t>Diluted earnings per share (in EUR)</t>
  </si>
  <si>
    <t>Weighted average number of shares</t>
  </si>
  <si>
    <t>Other comprehensive income (loss)</t>
  </si>
  <si>
    <t>Items that will not be reclassified to profit or loss in subsequent periods (net of tax)</t>
  </si>
  <si>
    <t>Revaluation of property, plant and equipment</t>
  </si>
  <si>
    <t>Change in actuarial assumptions</t>
  </si>
  <si>
    <t>Items that will not be reclassified to profit or loss in subsequent periods, total</t>
  </si>
  <si>
    <t>Items that may be reclassified to profit or loss in subsequent periods (net of tax)</t>
  </si>
  <si>
    <t>Cash flow hedges – effective portion of change in fair value</t>
  </si>
  <si>
    <t>Cash flow hedges – reclassified to profit or loss  </t>
  </si>
  <si>
    <t>Foreign operations – foreign currency translation differences</t>
  </si>
  <si>
    <t>Items that may be reclassified to profit or loss in subsequent periods, total</t>
  </si>
  <si>
    <t>Total other comprehensive income (loss) for the period</t>
  </si>
  <si>
    <t>Total comprehensive income (loss) for the period</t>
  </si>
  <si>
    <t>12. Statement of cash flows (interim report pages 125)</t>
  </si>
  <si>
    <t>Interim condensed consolidated statement of cash flows, EURm</t>
  </si>
  <si>
    <t>Cash flows from operating activities</t>
  </si>
  <si>
    <t>Adjustments to reconcile net profit to net cash flows:</t>
  </si>
  <si>
    <t>Depreciation and amortisation expenses</t>
  </si>
  <si>
    <t>Depreciation and amortisation of grants</t>
  </si>
  <si>
    <t>Revaluation of investment property and equipment</t>
  </si>
  <si>
    <t>Fair value changes of derivatives</t>
  </si>
  <si>
    <t>Fair value change of financial instruments</t>
  </si>
  <si>
    <t xml:space="preserve">Impairment/(reversal of impairment) of financial assets </t>
  </si>
  <si>
    <t>Income tax expenses/(benefit)</t>
  </si>
  <si>
    <t>Increase/(decrease) in provisions</t>
  </si>
  <si>
    <t>Inventory write-down to net realizable value/(reversal)</t>
  </si>
  <si>
    <t>Loss/(gain) on disposal/write-off of assets held for sale and property, plant and equipment</t>
  </si>
  <si>
    <t>Interest income</t>
  </si>
  <si>
    <t>Interest expenses</t>
  </si>
  <si>
    <t>Other expenses/(income) of financing activities</t>
  </si>
  <si>
    <t>Other non-monetary adjustments</t>
  </si>
  <si>
    <t>Income tax (paid)/received</t>
  </si>
  <si>
    <t>Changes in working capital:</t>
  </si>
  <si>
    <t>(Increase)/decrease in trade receivables and other amounts receivable</t>
  </si>
  <si>
    <t>(Increase)/decrease in inventories, prepayments and other current and non-current assets</t>
  </si>
  <si>
    <t>Increase/(decrease) in trade payables, deferred income, advances received, other non-current and current liabilities</t>
  </si>
  <si>
    <t>Net cash flows from operating activities</t>
  </si>
  <si>
    <t>Cash flows from investing activities</t>
  </si>
  <si>
    <t>Acquisition of property, plant and equipment and intangible assets</t>
  </si>
  <si>
    <t>Proceeds from sale of property, plant and equipment, assets held for sale and intangible assets</t>
  </si>
  <si>
    <t>Acquisition of a subsidiary, net of cash acquired</t>
  </si>
  <si>
    <t>Prepayment for acquisition of a subsidiary</t>
  </si>
  <si>
    <t>Loans granted</t>
  </si>
  <si>
    <t>Finance lease payments received</t>
  </si>
  <si>
    <t>(Increase)/decrease of deposits</t>
  </si>
  <si>
    <t>Investments in/return from investment funds</t>
  </si>
  <si>
    <t>Other increases/(decreases) in cash flows from investing activities</t>
  </si>
  <si>
    <t>Net cash flows from investing activities</t>
  </si>
  <si>
    <t>Cash flows from financing activities</t>
  </si>
  <si>
    <t>Loans received</t>
  </si>
  <si>
    <t>Repayments of loans</t>
  </si>
  <si>
    <t>Overdrafts net change</t>
  </si>
  <si>
    <t>Lease payments</t>
  </si>
  <si>
    <t>Dividends paid</t>
  </si>
  <si>
    <t>Dividends paid to non-controlling interest</t>
  </si>
  <si>
    <t>Treasury shares acquisition</t>
  </si>
  <si>
    <t>Other increases/(decreases) in cash flows from financing activities1</t>
  </si>
  <si>
    <t>Net cash flows from financing activities</t>
  </si>
  <si>
    <t xml:space="preserve">Increase/(decrease) in cash and cash equivalents </t>
  </si>
  <si>
    <r>
      <rPr>
        <i/>
        <vertAlign val="superscript"/>
        <sz val="8"/>
        <color rgb="FF595959"/>
        <rFont val="Arial"/>
        <family val="2"/>
        <charset val="186"/>
      </rPr>
      <t>1</t>
    </r>
    <r>
      <rPr>
        <i/>
        <sz val="8"/>
        <color rgb="FF595959"/>
        <rFont val="Arial"/>
        <family val="2"/>
        <charset val="186"/>
      </rPr>
      <t xml:space="preserve"> For the 9M 2023 period the Group has performed reclassifications in the Statement of cash flows in order to provide a more reliable information for the users of financial statements. Reclassification had no impact on the Statement of financial position, the Statement of profit or loss and the Statement of changes in equity. Accordingly, for the 9M 2022 period the Group has performed the following reclassifications: 
· reclassified Personal income tax declared and paid in relation to bonds interest from ‘Changes in working capital’ to ‘Cash flows from financing activities’ (EUR 2.6 million).</t>
    </r>
  </si>
  <si>
    <t>Assets in operation and assets under construction, as of 30 Sep 2023</t>
  </si>
  <si>
    <t>Energy source</t>
  </si>
  <si>
    <t>Ignitis grupe ownership
share, %</t>
  </si>
  <si>
    <t>Financial consolidation</t>
  </si>
  <si>
    <t>Country</t>
  </si>
  <si>
    <t>COD / Expected COD</t>
  </si>
  <si>
    <t>Installed
capacity, MW</t>
  </si>
  <si>
    <t>Electricity generation, GWh¹</t>
  </si>
  <si>
    <r>
      <t>Load factor,%</t>
    </r>
    <r>
      <rPr>
        <b/>
        <vertAlign val="superscript"/>
        <sz val="10"/>
        <color rgb="FFFFFFFF"/>
        <rFont val="Arial"/>
        <family val="2"/>
        <charset val="186"/>
      </rPr>
      <t>2</t>
    </r>
  </si>
  <si>
    <t>Revenue model</t>
  </si>
  <si>
    <t>Proportion of
secured revenue</t>
  </si>
  <si>
    <r>
      <t>OPEX kEur/MW</t>
    </r>
    <r>
      <rPr>
        <b/>
        <vertAlign val="superscript"/>
        <sz val="10"/>
        <color rgb="FFFFFFFF"/>
        <rFont val="Arial"/>
        <family val="2"/>
        <charset val="186"/>
      </rPr>
      <t>3</t>
    </r>
  </si>
  <si>
    <t>Construction CAPEX, mEur</t>
  </si>
  <si>
    <t>Véjo gūsis (Liepynė)</t>
  </si>
  <si>
    <t>Wind</t>
  </si>
  <si>
    <t>Full</t>
  </si>
  <si>
    <t>2010</t>
  </si>
  <si>
    <t>PPA</t>
  </si>
  <si>
    <t>Vėjo gūsis (Kreivėnai)</t>
  </si>
  <si>
    <t>Véjo Vatas</t>
  </si>
  <si>
    <t>2011</t>
  </si>
  <si>
    <t>Tuuleenergia</t>
  </si>
  <si>
    <t>2013-2014</t>
  </si>
  <si>
    <t xml:space="preserve"> PPA / 
FiP for 12 MW</t>
  </si>
  <si>
    <t>Eurakras</t>
  </si>
  <si>
    <t>2016</t>
  </si>
  <si>
    <t xml:space="preserve"> PPA</t>
  </si>
  <si>
    <t>Pomerania</t>
  </si>
  <si>
    <t>CfD</t>
  </si>
  <si>
    <r>
      <t>Mažeikiai</t>
    </r>
    <r>
      <rPr>
        <vertAlign val="superscript"/>
        <sz val="10"/>
        <color rgb="FF595959"/>
        <rFont val="Arial"/>
        <family val="2"/>
        <charset val="186"/>
      </rPr>
      <t>4</t>
    </r>
  </si>
  <si>
    <t>28-32</t>
  </si>
  <si>
    <t>80-85</t>
  </si>
  <si>
    <t>Total operating wind and solar farms</t>
  </si>
  <si>
    <t>208-213</t>
  </si>
  <si>
    <t>Silesia I</t>
  </si>
  <si>
    <t>Silesia II</t>
  </si>
  <si>
    <t>CfD / PPA</t>
  </si>
  <si>
    <t>Polish solar portfolio II</t>
  </si>
  <si>
    <t>2023-2024</t>
  </si>
  <si>
    <t>Tauragė solar project</t>
  </si>
  <si>
    <t>Merchant</t>
  </si>
  <si>
    <t>Kelmė WF I</t>
  </si>
  <si>
    <t>Total wind and solar farms under construction</t>
  </si>
  <si>
    <t>¹ Last 3-years (or since COD for Pomerania WF and Mažeikiai WF) historical average for operational wind farms and expected long-term average for under construction.</t>
  </si>
  <si>
    <r>
      <rPr>
        <i/>
        <vertAlign val="superscript"/>
        <sz val="8"/>
        <color rgb="FF595959"/>
        <rFont val="Arial"/>
        <family val="2"/>
        <charset val="186"/>
      </rPr>
      <t>2</t>
    </r>
    <r>
      <rPr>
        <i/>
        <sz val="8"/>
        <color rgb="FF595959"/>
        <rFont val="Arial"/>
        <family val="2"/>
        <charset val="186"/>
      </rPr>
      <t xml:space="preserve"> Total wind farms load factor was calculated using weighted average. Mažeikiai WF is not included in total load factor calculations, because WF did not work in full capacity during 9M 2023.</t>
    </r>
  </si>
  <si>
    <r>
      <rPr>
        <i/>
        <vertAlign val="superscript"/>
        <sz val="8"/>
        <color rgb="FF595959"/>
        <rFont val="Arial"/>
        <family val="2"/>
        <charset val="186"/>
      </rPr>
      <t>3</t>
    </r>
    <r>
      <rPr>
        <i/>
        <sz val="8"/>
        <color rgb="FF595959"/>
        <rFont val="Arial"/>
        <family val="2"/>
        <charset val="186"/>
      </rPr>
      <t xml:space="preserve"> Last 12-months for operational and expected long-term average for under construction and operating in full capacity for less than full year</t>
    </r>
  </si>
  <si>
    <r>
      <t xml:space="preserve">4 </t>
    </r>
    <r>
      <rPr>
        <i/>
        <sz val="8"/>
        <color rgb="FF595959"/>
        <rFont val="Arial"/>
        <family val="2"/>
        <charset val="186"/>
      </rPr>
      <t xml:space="preserve"> In 2023 Mažeikiai load factor was estimated only for the period after COD (in August 2023).</t>
    </r>
  </si>
  <si>
    <t>Assets in operation as of 30 Sep 2023</t>
  </si>
  <si>
    <t>Commercial activity²</t>
  </si>
  <si>
    <t>Regulated acitivity</t>
  </si>
  <si>
    <t>COD</t>
  </si>
  <si>
    <t>Major overhaul/ lifetime extension</t>
  </si>
  <si>
    <t>Electricity generation, GWh</t>
  </si>
  <si>
    <t>Load factor,%</t>
  </si>
  <si>
    <t>RAB, mEur</t>
  </si>
  <si>
    <t>WACC, %</t>
  </si>
  <si>
    <t>D&amp;A regulatory, mEur</t>
  </si>
  <si>
    <t>Hydro Pumped-Storage</t>
  </si>
  <si>
    <t>1992-1998¹</t>
  </si>
  <si>
    <t>Kaunas HPP</t>
  </si>
  <si>
    <t>Total operating hydro units</t>
  </si>
  <si>
    <t>Kruonis PSHP expansion</t>
  </si>
  <si>
    <t>Total hydro units under construction</t>
  </si>
  <si>
    <t>¹ Completion of the first turbine in 1992; full completion in 1998</t>
  </si>
  <si>
    <r>
      <rPr>
        <vertAlign val="superscript"/>
        <sz val="8"/>
        <color rgb="FF595959"/>
        <rFont val="Arial"/>
        <family val="2"/>
        <charset val="186"/>
      </rPr>
      <t>2</t>
    </r>
    <r>
      <rPr>
        <i/>
        <sz val="8"/>
        <color rgb="FF595959"/>
        <rFont val="Arial"/>
        <family val="2"/>
        <charset val="186"/>
      </rPr>
      <t xml:space="preserve"> Quarterly average x4 since the beginning of 2022 as Hydro commercial activity was affected by extreme changes in the market.</t>
    </r>
  </si>
  <si>
    <t>Assets in operation and assets under construction as of 30 Sep 2023</t>
  </si>
  <si>
    <t>Installed electricity
capacity, MW</t>
  </si>
  <si>
    <t>Installed heat capacity MW</t>
  </si>
  <si>
    <t xml:space="preserve">Electricity generation, GWh¹ </t>
  </si>
  <si>
    <t xml:space="preserve">Heat generation, GWh¹ </t>
  </si>
  <si>
    <t>Waste incineration amount, t¹</t>
  </si>
  <si>
    <t>Biofuel volumes, GWh¹</t>
  </si>
  <si>
    <t xml:space="preserve">COGS and OPEX mEur¹ </t>
  </si>
  <si>
    <t>Kaunas CHP</t>
  </si>
  <si>
    <t>Q3 2020</t>
  </si>
  <si>
    <t>Vilnius CHP</t>
  </si>
  <si>
    <t>Elektrėnai biomass boiler</t>
  </si>
  <si>
    <t>Bio</t>
  </si>
  <si>
    <t>Total operational</t>
  </si>
  <si>
    <t>Waste/Bio</t>
  </si>
  <si>
    <t>Q4 2023</t>
  </si>
  <si>
    <t>Total under construction</t>
  </si>
  <si>
    <t>¹ Historical quarterly average for operational and expected long-term average for under construction</t>
  </si>
  <si>
    <r>
      <t>13.4 Hedging Levels</t>
    </r>
    <r>
      <rPr>
        <b/>
        <vertAlign val="superscript"/>
        <sz val="10"/>
        <color rgb="FF595959"/>
        <rFont val="Arial"/>
        <family val="2"/>
        <charset val="186"/>
      </rPr>
      <t>1</t>
    </r>
  </si>
  <si>
    <r>
      <t>Volumes hedged</t>
    </r>
    <r>
      <rPr>
        <vertAlign val="superscript"/>
        <sz val="10"/>
        <color rgb="FF595959"/>
        <rFont val="Arial"/>
        <family val="2"/>
        <charset val="186"/>
      </rPr>
      <t>2,3</t>
    </r>
    <r>
      <rPr>
        <sz val="10"/>
        <color rgb="FF595959"/>
        <rFont val="Arial"/>
        <family val="2"/>
        <charset val="186"/>
      </rPr>
      <t xml:space="preserve"> (%)</t>
    </r>
  </si>
  <si>
    <r>
      <t>Hedge price</t>
    </r>
    <r>
      <rPr>
        <vertAlign val="superscript"/>
        <sz val="10"/>
        <color rgb="FF595959"/>
        <rFont val="Arial"/>
        <family val="2"/>
        <charset val="186"/>
      </rPr>
      <t>4</t>
    </r>
    <r>
      <rPr>
        <sz val="10"/>
        <color rgb="FF595959"/>
        <rFont val="Arial"/>
        <family val="2"/>
        <charset val="186"/>
      </rPr>
      <t xml:space="preserve"> (EUR/MWh)</t>
    </r>
  </si>
  <si>
    <t>¹ Hedging levels are provided until the end of the strategic period</t>
  </si>
  <si>
    <r>
      <rPr>
        <i/>
        <vertAlign val="superscript"/>
        <sz val="8"/>
        <color rgb="FF595959"/>
        <rFont val="Arial"/>
        <family val="2"/>
        <charset val="186"/>
      </rPr>
      <t>2</t>
    </r>
    <r>
      <rPr>
        <i/>
        <sz val="8"/>
        <color rgb="FF595959"/>
        <rFont val="Arial"/>
        <family val="2"/>
        <charset val="186"/>
      </rPr>
      <t xml:space="preserve"> Generation Portfolio includes the total electricity generation capacity of operating assets (Installed Capacity), the projects Under Construction and Awarded / Contracted projects, except Kruonis PSHP as well as units 7, 8 and CCGT at Elektrėnai Complex. </t>
    </r>
  </si>
  <si>
    <r>
      <rPr>
        <i/>
        <vertAlign val="superscript"/>
        <sz val="8"/>
        <color rgb="FF595959"/>
        <rFont val="Arial"/>
        <family val="2"/>
        <charset val="186"/>
      </rPr>
      <t>3</t>
    </r>
    <r>
      <rPr>
        <i/>
        <sz val="8"/>
        <color rgb="FF595959"/>
        <rFont val="Arial"/>
        <family val="2"/>
        <charset val="186"/>
      </rPr>
      <t xml:space="preserve"> Some of the PPAs are internal, the graph above illustrates the Green Generation segment’s outlook (generated volumes).</t>
    </r>
  </si>
  <si>
    <r>
      <rPr>
        <i/>
        <vertAlign val="superscript"/>
        <sz val="8"/>
        <color rgb="FF595959"/>
        <rFont val="Arial"/>
        <family val="2"/>
        <charset val="186"/>
      </rPr>
      <t>4</t>
    </r>
    <r>
      <rPr>
        <i/>
        <sz val="8"/>
        <color rgb="FF595959"/>
        <rFont val="Arial"/>
        <family val="2"/>
        <charset val="186"/>
      </rPr>
      <t xml:space="preserve"> Most PPA contracts are base load, therefore, actual effective hedge price can differ from the price in the contract, due to profile effect</t>
    </r>
  </si>
  <si>
    <t>Commercial activity¹</t>
  </si>
  <si>
    <t>Gross margin, Eur/MWh</t>
  </si>
  <si>
    <t>Gross profit, mEur</t>
  </si>
  <si>
    <t>OPEX mEur</t>
  </si>
  <si>
    <t>Gas</t>
  </si>
  <si>
    <t>7-8 EC Units</t>
  </si>
  <si>
    <t>2003-2009</t>
  </si>
  <si>
    <r>
      <rPr>
        <sz val="8"/>
        <color rgb="FF595959"/>
        <rFont val="Arial"/>
        <family val="2"/>
        <charset val="186"/>
      </rPr>
      <t>¹</t>
    </r>
    <r>
      <rPr>
        <i/>
        <sz val="8"/>
        <color rgb="FF595959"/>
        <rFont val="Arial"/>
        <family val="2"/>
        <charset val="186"/>
      </rPr>
      <t xml:space="preserve"> Quarterly average x4 since the beginning of 2022 as CCGT commercial activity was affected by extreme changes in the market.</t>
    </r>
  </si>
  <si>
    <t>14.1 Wind historical data</t>
  </si>
  <si>
    <t>Assets in operation and under construction as of 30 Sep 2023</t>
  </si>
  <si>
    <t>YTD 2023</t>
  </si>
  <si>
    <t>FY 2022</t>
  </si>
  <si>
    <t>FY 2021</t>
  </si>
  <si>
    <t>FY 2020</t>
  </si>
  <si>
    <t>FY 2019</t>
  </si>
  <si>
    <t>FY 2018</t>
  </si>
  <si>
    <t>Q2 2020</t>
  </si>
  <si>
    <t>Q1 2020</t>
  </si>
  <si>
    <t>Q4 2019</t>
  </si>
  <si>
    <t>Q3 2019</t>
  </si>
  <si>
    <t>Q2 2019</t>
  </si>
  <si>
    <t>Q1 2019</t>
  </si>
  <si>
    <t>Electricity net generation, GWhe</t>
  </si>
  <si>
    <r>
      <t>Véjo gūsis (Liepynė)</t>
    </r>
    <r>
      <rPr>
        <vertAlign val="superscript"/>
        <sz val="10"/>
        <color rgb="FF595959"/>
        <rFont val="Arial"/>
        <family val="2"/>
        <charset val="186"/>
      </rPr>
      <t>1</t>
    </r>
  </si>
  <si>
    <r>
      <t>Vėjo gūsis (Kreivėnai)</t>
    </r>
    <r>
      <rPr>
        <vertAlign val="superscript"/>
        <sz val="10"/>
        <color rgb="FF595959"/>
        <rFont val="Arial"/>
        <family val="2"/>
        <charset val="186"/>
      </rPr>
      <t>1</t>
    </r>
  </si>
  <si>
    <r>
      <t>Mažekiai</t>
    </r>
    <r>
      <rPr>
        <vertAlign val="superscript"/>
        <sz val="10"/>
        <color rgb="FF595959"/>
        <rFont val="Arial"/>
        <family val="2"/>
        <charset val="186"/>
      </rPr>
      <t>4</t>
    </r>
  </si>
  <si>
    <r>
      <t>Load factor</t>
    </r>
    <r>
      <rPr>
        <b/>
        <vertAlign val="superscript"/>
        <sz val="10"/>
        <color rgb="FF595959"/>
        <rFont val="Arial"/>
        <family val="2"/>
        <charset val="186"/>
      </rPr>
      <t>2</t>
    </r>
    <r>
      <rPr>
        <b/>
        <sz val="10"/>
        <color rgb="FF595959"/>
        <rFont val="Arial"/>
        <family val="2"/>
        <charset val="186"/>
      </rPr>
      <t>,%</t>
    </r>
  </si>
  <si>
    <r>
      <t>Pomerania</t>
    </r>
    <r>
      <rPr>
        <vertAlign val="superscript"/>
        <sz val="10"/>
        <color rgb="FF595959"/>
        <rFont val="Arial"/>
        <family val="2"/>
        <charset val="186"/>
      </rPr>
      <t>3</t>
    </r>
  </si>
  <si>
    <r>
      <t>Total</t>
    </r>
    <r>
      <rPr>
        <b/>
        <vertAlign val="superscript"/>
        <sz val="10"/>
        <color rgb="FF595959"/>
        <rFont val="Arial"/>
        <family val="2"/>
        <charset val="186"/>
      </rPr>
      <t>2</t>
    </r>
  </si>
  <si>
    <t>OPEX kEur/MW</t>
  </si>
  <si>
    <r>
      <t>Véjo gūsis</t>
    </r>
    <r>
      <rPr>
        <vertAlign val="superscript"/>
        <sz val="10"/>
        <color rgb="FF595959"/>
        <rFont val="Arial"/>
        <family val="2"/>
        <charset val="186"/>
      </rPr>
      <t>1</t>
    </r>
  </si>
  <si>
    <r>
      <t>Véjo Vatas</t>
    </r>
    <r>
      <rPr>
        <vertAlign val="superscript"/>
        <sz val="10"/>
        <color rgb="FF595959"/>
        <rFont val="Arial"/>
        <family val="2"/>
        <charset val="186"/>
      </rPr>
      <t>1</t>
    </r>
  </si>
  <si>
    <t>¹ Includes the full 2018 year of Vejo Vatas and Vejo Gusis, which were acquired by the Group on 5 November 2018</t>
  </si>
  <si>
    <r>
      <rPr>
        <i/>
        <vertAlign val="superscript"/>
        <sz val="8"/>
        <color rgb="FF595959"/>
        <rFont val="Arial"/>
        <family val="2"/>
        <charset val="186"/>
      </rPr>
      <t>3</t>
    </r>
    <r>
      <rPr>
        <i/>
        <sz val="8"/>
        <color rgb="FF595959"/>
        <rFont val="Arial"/>
        <family val="2"/>
        <charset val="186"/>
      </rPr>
      <t xml:space="preserve"> In 2021 Pomerania load factor was estimated only for the period after COD (in December 2021).</t>
    </r>
  </si>
  <si>
    <r>
      <rPr>
        <i/>
        <vertAlign val="superscript"/>
        <sz val="8"/>
        <color rgb="FF595959"/>
        <rFont val="Arial"/>
        <family val="2"/>
        <charset val="186"/>
      </rPr>
      <t>4</t>
    </r>
    <r>
      <rPr>
        <i/>
        <sz val="8"/>
        <color rgb="FF595959"/>
        <rFont val="Arial"/>
        <family val="2"/>
        <charset val="186"/>
      </rPr>
      <t xml:space="preserve">  In 2023 Mažeikiai load factor was estimated only for the period after COD (in August 2023).</t>
    </r>
  </si>
  <si>
    <t>Commercial acitivity</t>
  </si>
  <si>
    <r>
      <t>Electricity generation, GWh</t>
    </r>
    <r>
      <rPr>
        <b/>
        <vertAlign val="superscript"/>
        <sz val="10"/>
        <color rgb="FF595959"/>
        <rFont val="Arial"/>
        <family val="2"/>
        <charset val="186"/>
      </rPr>
      <t>1</t>
    </r>
  </si>
  <si>
    <r>
      <t>Load factor,%</t>
    </r>
    <r>
      <rPr>
        <b/>
        <vertAlign val="superscript"/>
        <sz val="10"/>
        <color rgb="FF595959"/>
        <rFont val="Arial"/>
        <family val="2"/>
        <charset val="186"/>
      </rPr>
      <t>1</t>
    </r>
  </si>
  <si>
    <t>Regulated activity</t>
  </si>
  <si>
    <r>
      <t>RAB, mEur</t>
    </r>
    <r>
      <rPr>
        <b/>
        <vertAlign val="superscript"/>
        <sz val="10"/>
        <color rgb="FF595959"/>
        <rFont val="Arial"/>
        <family val="2"/>
        <charset val="186"/>
      </rPr>
      <t>3</t>
    </r>
  </si>
  <si>
    <t>14.7</t>
  </si>
  <si>
    <r>
      <t>16.5</t>
    </r>
    <r>
      <rPr>
        <vertAlign val="superscript"/>
        <sz val="10"/>
        <color rgb="FF595959"/>
        <rFont val="Arial"/>
        <family val="2"/>
        <charset val="186"/>
      </rPr>
      <t>4</t>
    </r>
  </si>
  <si>
    <r>
      <t>16.7</t>
    </r>
    <r>
      <rPr>
        <vertAlign val="superscript"/>
        <sz val="10"/>
        <color rgb="FF595959"/>
        <rFont val="Arial"/>
        <family val="2"/>
        <charset val="186"/>
      </rPr>
      <t>4</t>
    </r>
  </si>
  <si>
    <r>
      <t>WACC, %</t>
    </r>
    <r>
      <rPr>
        <b/>
        <vertAlign val="superscript"/>
        <sz val="10"/>
        <color rgb="FF595959"/>
        <rFont val="Arial"/>
        <family val="2"/>
        <charset val="186"/>
      </rPr>
      <t>3</t>
    </r>
  </si>
  <si>
    <t>3.50%</t>
  </si>
  <si>
    <t>5.07%</t>
  </si>
  <si>
    <t>5.00%</t>
  </si>
  <si>
    <r>
      <t>D&amp;A regulatory, mEur</t>
    </r>
    <r>
      <rPr>
        <b/>
        <vertAlign val="superscript"/>
        <sz val="10"/>
        <color rgb="FF595959"/>
        <rFont val="Arial"/>
        <family val="2"/>
        <charset val="186"/>
      </rPr>
      <t>3</t>
    </r>
  </si>
  <si>
    <r>
      <rPr>
        <i/>
        <vertAlign val="superscript"/>
        <sz val="8"/>
        <color theme="1" tint="0.34998626667073579"/>
        <rFont val="Arial"/>
        <family val="2"/>
        <charset val="186"/>
      </rPr>
      <t>1</t>
    </r>
    <r>
      <rPr>
        <i/>
        <sz val="8"/>
        <color theme="1" tint="0.34998626667073579"/>
        <rFont val="Arial"/>
        <family val="2"/>
        <charset val="186"/>
      </rPr>
      <t xml:space="preserve"> Figures have been restated to include the quantities generated for balancing services.</t>
    </r>
  </si>
  <si>
    <r>
      <rPr>
        <i/>
        <vertAlign val="superscript"/>
        <sz val="8"/>
        <color rgb="FF595959"/>
        <rFont val="Arial"/>
        <family val="2"/>
        <charset val="186"/>
      </rPr>
      <t xml:space="preserve">2 </t>
    </r>
    <r>
      <rPr>
        <i/>
        <sz val="8"/>
        <color rgb="FF595959"/>
        <rFont val="Arial"/>
        <family val="2"/>
        <charset val="186"/>
      </rPr>
      <t>Total hydro units load factor was calculated using weighted average.</t>
    </r>
  </si>
  <si>
    <r>
      <rPr>
        <vertAlign val="superscript"/>
        <sz val="8"/>
        <color rgb="FF595959"/>
        <rFont val="Arial"/>
        <family val="2"/>
        <charset val="186"/>
      </rPr>
      <t>3</t>
    </r>
    <r>
      <rPr>
        <sz val="8"/>
        <color rgb="FF595959"/>
        <rFont val="Arial"/>
        <family val="2"/>
        <charset val="186"/>
      </rPr>
      <t xml:space="preserve"> 2022 n</t>
    </r>
    <r>
      <rPr>
        <i/>
        <sz val="8"/>
        <color rgb="FF595959"/>
        <rFont val="Arial"/>
        <family val="2"/>
        <charset val="186"/>
      </rPr>
      <t>umbers approved and published by NERC. Additionally, 2020 and 2021 numbers were adjusted as to actual services provided.</t>
    </r>
  </si>
  <si>
    <r>
      <rPr>
        <i/>
        <vertAlign val="superscript"/>
        <sz val="8"/>
        <color rgb="FF595959"/>
        <rFont val="Arial"/>
        <family val="2"/>
        <charset val="186"/>
      </rPr>
      <t>4</t>
    </r>
    <r>
      <rPr>
        <i/>
        <sz val="8"/>
        <color rgb="FF595959"/>
        <rFont val="Arial"/>
        <family val="2"/>
        <charset val="186"/>
      </rPr>
      <t xml:space="preserve"> The regulator has halved the RAB of the secondary power reserve since 2021 but allowed to keep half of the profit earned from electricity sales from activities of the secondary power reserve.</t>
    </r>
  </si>
  <si>
    <r>
      <t>Electricity net generation, GWh</t>
    </r>
    <r>
      <rPr>
        <b/>
        <vertAlign val="superscript"/>
        <sz val="10"/>
        <color rgb="FF595959"/>
        <rFont val="Arial"/>
        <family val="2"/>
        <charset val="186"/>
      </rPr>
      <t>1</t>
    </r>
  </si>
  <si>
    <t>Heat generation, GWh</t>
  </si>
  <si>
    <t>Waste incineration amount, t (thous.)</t>
  </si>
  <si>
    <t>COGS and OPEX, mEur</t>
  </si>
  <si>
    <r>
      <t>Kaunas CHP</t>
    </r>
    <r>
      <rPr>
        <vertAlign val="superscript"/>
        <sz val="10"/>
        <color rgb="FF595959"/>
        <rFont val="Arial"/>
        <family val="2"/>
        <charset val="186"/>
      </rPr>
      <t>2</t>
    </r>
  </si>
  <si>
    <r>
      <rPr>
        <i/>
        <vertAlign val="superscript"/>
        <sz val="8"/>
        <color rgb="FF595959"/>
        <rFont val="Arial"/>
        <family val="2"/>
        <charset val="186"/>
      </rPr>
      <t>2</t>
    </r>
    <r>
      <rPr>
        <i/>
        <sz val="8"/>
        <color rgb="FF595959"/>
        <rFont val="Arial"/>
        <family val="2"/>
        <charset val="186"/>
      </rPr>
      <t xml:space="preserve"> Kaunas CHP result for FY 2021 was corrected compared to Fact sheet provided together with 2021 Ignitis Group Annual report due to audit corrections for Kaunas CHP.</t>
    </r>
  </si>
  <si>
    <r>
      <t>FY 2020</t>
    </r>
    <r>
      <rPr>
        <b/>
        <vertAlign val="superscript"/>
        <sz val="10"/>
        <color rgb="FFFFFFFF"/>
        <rFont val="Arial"/>
        <family val="2"/>
        <charset val="186"/>
      </rPr>
      <t>1</t>
    </r>
  </si>
  <si>
    <t>CCGT commercial</t>
  </si>
  <si>
    <t>Gross profit, mEUR</t>
  </si>
  <si>
    <t>Gross margin. Eur/MWh</t>
  </si>
  <si>
    <r>
      <rPr>
        <i/>
        <vertAlign val="superscript"/>
        <sz val="8"/>
        <color rgb="FF595959"/>
        <rFont val="Arial"/>
        <family val="2"/>
        <charset val="186"/>
      </rPr>
      <t>1</t>
    </r>
    <r>
      <rPr>
        <i/>
        <sz val="8"/>
        <color rgb="FF595959"/>
        <rFont val="Arial"/>
        <family val="2"/>
        <charset val="186"/>
      </rPr>
      <t xml:space="preserve"> Due to change in accounting policy and reclassifications, expenses were adjusted retrospectively for the year 2020 (for more information, see Consolidated annual report and financial statements ‘Annual results’ section 'Significant changes in reporting period of 2021).</t>
    </r>
  </si>
  <si>
    <t>15. Business enviroment</t>
  </si>
  <si>
    <r>
      <t>2022</t>
    </r>
    <r>
      <rPr>
        <b/>
        <vertAlign val="superscript"/>
        <sz val="10"/>
        <color rgb="FFFFFFFF"/>
        <rFont val="Arial"/>
        <family val="2"/>
        <charset val="186"/>
      </rPr>
      <t>4</t>
    </r>
  </si>
  <si>
    <r>
      <t>Q3 2022</t>
    </r>
    <r>
      <rPr>
        <b/>
        <vertAlign val="superscript"/>
        <sz val="10"/>
        <color rgb="FFFFFFFF"/>
        <rFont val="Arial"/>
        <family val="2"/>
        <charset val="186"/>
      </rPr>
      <t>4</t>
    </r>
  </si>
  <si>
    <r>
      <t>Electricity spot price</t>
    </r>
    <r>
      <rPr>
        <vertAlign val="superscript"/>
        <sz val="10"/>
        <color rgb="FF595959"/>
        <rFont val="Arial"/>
        <family val="2"/>
        <charset val="186"/>
      </rPr>
      <t>1</t>
    </r>
    <r>
      <rPr>
        <sz val="10"/>
        <color rgb="FF595959"/>
        <rFont val="Arial"/>
        <family val="2"/>
        <charset val="186"/>
      </rPr>
      <t>:</t>
    </r>
  </si>
  <si>
    <t>€/MWh</t>
  </si>
  <si>
    <r>
      <t>Gas market price</t>
    </r>
    <r>
      <rPr>
        <vertAlign val="superscript"/>
        <sz val="10"/>
        <color rgb="FF595959"/>
        <rFont val="Arial"/>
        <family val="2"/>
        <charset val="186"/>
      </rPr>
      <t>2</t>
    </r>
  </si>
  <si>
    <t>Gate fee of waste incineration</t>
  </si>
  <si>
    <t>Vilnius district</t>
  </si>
  <si>
    <t>€/ton</t>
  </si>
  <si>
    <t>Kaunas district</t>
  </si>
  <si>
    <r>
      <t>Heat price</t>
    </r>
    <r>
      <rPr>
        <vertAlign val="superscript"/>
        <sz val="10"/>
        <color rgb="FF595959"/>
        <rFont val="Arial"/>
        <family val="2"/>
        <charset val="186"/>
      </rPr>
      <t>3</t>
    </r>
  </si>
  <si>
    <t>Vilnius region</t>
  </si>
  <si>
    <t>Kaunas region</t>
  </si>
  <si>
    <r>
      <t>Biofuel market price</t>
    </r>
    <r>
      <rPr>
        <vertAlign val="superscript"/>
        <sz val="10"/>
        <color rgb="FF595959"/>
        <rFont val="Arial"/>
        <family val="2"/>
        <charset val="186"/>
      </rPr>
      <t>4</t>
    </r>
  </si>
  <si>
    <r>
      <t>33.1</t>
    </r>
    <r>
      <rPr>
        <vertAlign val="superscript"/>
        <sz val="10"/>
        <color rgb="FF595959"/>
        <rFont val="Arial"/>
        <family val="2"/>
        <charset val="186"/>
      </rPr>
      <t>5</t>
    </r>
  </si>
  <si>
    <r>
      <rPr>
        <i/>
        <vertAlign val="superscript"/>
        <sz val="8"/>
        <color rgb="FF595959"/>
        <rFont val="Arial"/>
        <family val="2"/>
        <charset val="186"/>
      </rPr>
      <t>1</t>
    </r>
    <r>
      <rPr>
        <i/>
        <sz val="8"/>
        <color rgb="FF595959"/>
        <rFont val="Arial"/>
        <family val="2"/>
        <charset val="186"/>
      </rPr>
      <t xml:space="preserve"> Nordpool. Lithuania, Latvia, Estonia and Finland electricity prices are estimated using monthly average, Poland electricity prices are estimated using hourly average.</t>
    </r>
  </si>
  <si>
    <r>
      <rPr>
        <i/>
        <vertAlign val="superscript"/>
        <sz val="8"/>
        <color rgb="FF595959"/>
        <rFont val="Arial"/>
        <family val="2"/>
        <charset val="186"/>
      </rPr>
      <t>2</t>
    </r>
    <r>
      <rPr>
        <i/>
        <sz val="8"/>
        <color rgb="FF595959"/>
        <rFont val="Arial"/>
        <family val="2"/>
        <charset val="186"/>
      </rPr>
      <t xml:space="preserve"> GSPL Argus.</t>
    </r>
  </si>
  <si>
    <r>
      <rPr>
        <i/>
        <vertAlign val="superscript"/>
        <sz val="8"/>
        <color rgb="FF595959"/>
        <rFont val="Arial"/>
        <family val="2"/>
        <charset val="186"/>
      </rPr>
      <t>3</t>
    </r>
    <r>
      <rPr>
        <i/>
        <sz val="8"/>
        <color rgb="FF595959"/>
        <rFont val="Arial"/>
        <family val="2"/>
        <charset val="186"/>
      </rPr>
      <t xml:space="preserve"> Baltpool.</t>
    </r>
  </si>
  <si>
    <r>
      <rPr>
        <i/>
        <vertAlign val="superscript"/>
        <sz val="8"/>
        <color rgb="FF595959"/>
        <rFont val="Arial"/>
        <family val="2"/>
        <charset val="186"/>
      </rPr>
      <t>4</t>
    </r>
    <r>
      <rPr>
        <i/>
        <sz val="8"/>
        <color rgb="FF595959"/>
        <rFont val="Arial"/>
        <family val="2"/>
        <charset val="186"/>
      </rPr>
      <t xml:space="preserve"> National Energy Regulator Council provided biofuel market prices only for Jan-Aug, therefore starting from Q4 2022 Baltpool database is used.</t>
    </r>
  </si>
  <si>
    <t>Certain financial and statistical information contained in this Document is subject to rounding adjustments. Accordingly, any discrepancies between the totals and the sums of the amounts listed are due to rounding. Certain financial information and operating data relating to the Ignitis Group contained in this Document has not been audited and in some cases is based on management information and estimates and is subject to change. This Document may also include certain non-IFRS measures (e.g., Alternative Performance Measures, available at https://ignitisgrupe.lt/en/reports-and-presentations), which have not been subject to a financial audit for any period. Ignitis Group interim financial and operational data may not be representative of its data for the full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</si>
</sst>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3" formatCode="_-* #,##0.00_-;\-* #,##0.00_-;_-* &quot;-&quot;??_-;_-@_-"/>
    <numFmt numFmtId="164" formatCode="_-* #,##0.00\ _€_-;\-* #,##0.00\ _€_-;_-* &quot;-&quot;??\ _€_-;_-@_-"/>
    <numFmt numFmtId="165" formatCode="0.0"/>
    <numFmt numFmtId="166" formatCode="_-* #,##0.0_-;\-* #,##0.0_-;_-* &quot;-&quot;??_-;_-@_-"/>
    <numFmt numFmtId="167" formatCode="#,##0;\(#,##0\)"/>
    <numFmt numFmtId="168" formatCode="#,##0;\(#,##0.\)"/>
    <numFmt numFmtId="169" formatCode="#,##0.0"/>
    <numFmt numFmtId="170" formatCode="_-* #,##0_-;\-* #,##0_-;_-* &quot;-&quot;??_-;_-@_-"/>
    <numFmt numFmtId="171" formatCode="0.0%"/>
    <numFmt numFmtId="172" formatCode="#,##0.0;\(#,##0.0\);\-"/>
    <numFmt numFmtId="173" formatCode="#,##0.0%;\(#,##0.0%\);\-\%;@"/>
    <numFmt numFmtId="174" formatCode="#,##0.00;\(#,##0.00\);\-"/>
    <numFmt numFmtId="175" formatCode="#,##0.0;\(#,##0.0\)"/>
    <numFmt numFmtId="176" formatCode="#,##0;\(#,##0\);\-"/>
    <numFmt numFmtId="177" formatCode="#,##0.00;\(#,##0.00\)"/>
    <numFmt numFmtId="178" formatCode="0.000"/>
    <numFmt numFmtId="179" formatCode="#,##0.0%;\(#,##0.0%\)"/>
    <numFmt numFmtId="180" formatCode="_ * #,##0.00_ ;_ * \-#,##0.00_ ;_ * &quot;-&quot;??_ ;_ @_ "/>
    <numFmt numFmtId="181" formatCode="_-* #,##0.0\ _€_-;\-* #,##0.0\ _€_-;_-* &quot;-&quot;?\ _€_-;_-@_-"/>
    <numFmt numFmtId="182" formatCode="#,##0.000;\(#,##0.000\)"/>
    <numFmt numFmtId="183" formatCode="###\ ###\ ###\ ###\ ##0;\-###\ ###\ ###\ ###\ ##0"/>
    <numFmt numFmtId="184" formatCode="_-* #,##0.000_-;\-* #,##0.000_-;_-* &quot;-&quot;??_-;_-@_-"/>
    <numFmt numFmtId="185" formatCode="_-* #,##0\ _€_-;\-* #,##0\ _€_-;_-* &quot;-&quot;??\ _€_-;_-@_-"/>
    <numFmt numFmtId="186" formatCode="#,##0;[Red]\(#,##0\);&quot;-&quot;"/>
    <numFmt numFmtId="187" formatCode="####.\ ###\ ###\ ###\ ##0;\-####.\ ###\ ###\ ###\ ##0"/>
    <numFmt numFmtId="188" formatCode="###0"/>
    <numFmt numFmtId="189" formatCode="#\,##0"/>
    <numFmt numFmtId="190" formatCode="#,##0.0000;\(#,##0.0000\)"/>
    <numFmt numFmtId="191" formatCode="#,##0.0000000;\(#,##0.0000000\)"/>
    <numFmt numFmtId="192" formatCode="#,##0;\(#,##0\);&quot;-&quot;"/>
    <numFmt numFmtId="193" formatCode="\&lt;0.0"/>
  </numFmts>
  <fonts count="79">
    <font>
      <sz val="11"/>
      <color theme="1"/>
      <name val="Calibri"/>
      <family val="2"/>
      <charset val="186"/>
      <scheme val="minor"/>
    </font>
    <font>
      <sz val="10"/>
      <color theme="1"/>
      <name val="Arial"/>
      <family val="2"/>
      <charset val="186"/>
    </font>
    <font>
      <sz val="11"/>
      <color theme="1"/>
      <name val="Calibri"/>
      <family val="2"/>
      <charset val="186"/>
      <scheme val="minor"/>
    </font>
    <font>
      <u/>
      <sz val="11"/>
      <color theme="10"/>
      <name val="Calibri"/>
      <family val="2"/>
      <charset val="186"/>
      <scheme val="minor"/>
    </font>
    <font>
      <sz val="11"/>
      <color theme="1"/>
      <name val="Arial"/>
      <family val="2"/>
      <charset val="186"/>
    </font>
    <font>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sz val="8"/>
      <name val="Calibri"/>
      <family val="2"/>
      <charset val="186"/>
      <scheme val="minor"/>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indexed="8"/>
      <name val="Calibri"/>
      <family val="2"/>
    </font>
    <font>
      <b/>
      <sz val="10"/>
      <name val="Arial"/>
      <family val="2"/>
      <charset val="186"/>
    </font>
    <font>
      <sz val="10"/>
      <name val="Arial"/>
      <family val="2"/>
      <charset val="186"/>
    </font>
    <font>
      <sz val="10"/>
      <color rgb="FFFF0000"/>
      <name val="Arial"/>
      <family val="2"/>
      <charset val="186"/>
    </font>
    <font>
      <sz val="8"/>
      <name val="Felbridge DONG Energy Light"/>
      <family val="1"/>
    </font>
    <font>
      <sz val="10"/>
      <color theme="9"/>
      <name val="Arial"/>
      <family val="2"/>
      <charset val="186"/>
    </font>
    <font>
      <i/>
      <sz val="10"/>
      <color theme="1"/>
      <name val="Arial"/>
      <family val="2"/>
      <charset val="186"/>
    </font>
    <font>
      <sz val="10"/>
      <color theme="1"/>
      <name val="Arial"/>
      <family val="2"/>
      <charset val="186"/>
    </font>
    <font>
      <b/>
      <sz val="10"/>
      <color theme="1"/>
      <name val="Arial"/>
      <family val="2"/>
      <charset val="186"/>
    </font>
    <font>
      <b/>
      <i/>
      <sz val="10"/>
      <color rgb="FF00D3B7"/>
      <name val="Arial"/>
      <family val="2"/>
      <charset val="186"/>
    </font>
    <font>
      <sz val="10"/>
      <color rgb="FFBCBCBC"/>
      <name val="Arial"/>
      <family val="2"/>
      <charset val="186"/>
    </font>
    <font>
      <b/>
      <sz val="10"/>
      <color rgb="FFBCBCBC"/>
      <name val="Arial"/>
      <family val="2"/>
      <charset val="186"/>
    </font>
    <font>
      <b/>
      <i/>
      <sz val="10"/>
      <color rgb="FFFFFFFF"/>
      <name val="Arial"/>
      <family val="2"/>
      <charset val="186"/>
    </font>
    <font>
      <sz val="8"/>
      <color rgb="FF595959"/>
      <name val="Arial"/>
      <family val="2"/>
      <charset val="186"/>
    </font>
    <font>
      <i/>
      <sz val="8"/>
      <color rgb="FF595959"/>
      <name val="Arial"/>
      <family val="2"/>
      <charset val="186"/>
    </font>
    <font>
      <b/>
      <sz val="10"/>
      <color theme="9"/>
      <name val="Arial"/>
      <family val="2"/>
      <charset val="186"/>
    </font>
    <font>
      <sz val="14"/>
      <color theme="1"/>
      <name val="Arial"/>
      <family val="2"/>
      <charset val="186"/>
    </font>
    <font>
      <sz val="14"/>
      <name val="Arial"/>
      <family val="2"/>
      <charset val="186"/>
    </font>
    <font>
      <sz val="10"/>
      <color theme="1"/>
      <name val="Arial"/>
      <family val="2"/>
    </font>
    <font>
      <u/>
      <sz val="10"/>
      <color theme="10"/>
      <name val="Arial"/>
      <family val="2"/>
    </font>
    <font>
      <sz val="10"/>
      <name val="Times New Roman"/>
      <family val="1"/>
    </font>
    <font>
      <sz val="14"/>
      <color rgb="FF595959"/>
      <name val="Arial"/>
      <family val="2"/>
      <charset val="186"/>
    </font>
    <font>
      <b/>
      <sz val="14"/>
      <color rgb="FF595959"/>
      <name val="Arial"/>
      <family val="2"/>
      <charset val="186"/>
    </font>
    <font>
      <u/>
      <sz val="14"/>
      <color rgb="FF595959"/>
      <name val="Arial"/>
      <family val="2"/>
      <charset val="186"/>
    </font>
    <font>
      <i/>
      <sz val="12"/>
      <color rgb="FF595959"/>
      <name val="Arial"/>
      <family val="2"/>
      <charset val="186"/>
    </font>
    <font>
      <i/>
      <sz val="14"/>
      <color rgb="FF595959"/>
      <name val="Arial"/>
      <family val="2"/>
      <charset val="186"/>
    </font>
    <font>
      <i/>
      <sz val="10"/>
      <color theme="9"/>
      <name val="Arial"/>
      <family val="2"/>
      <charset val="186"/>
    </font>
    <font>
      <b/>
      <sz val="10"/>
      <color theme="7"/>
      <name val="Arial"/>
      <family val="2"/>
      <charset val="186"/>
    </font>
    <font>
      <b/>
      <i/>
      <sz val="10"/>
      <color theme="9"/>
      <name val="Arial"/>
      <family val="2"/>
      <charset val="186"/>
    </font>
    <font>
      <sz val="10"/>
      <color rgb="FF3B4956"/>
      <name val="Arial"/>
      <family val="2"/>
      <charset val="186"/>
    </font>
    <font>
      <sz val="10"/>
      <color rgb="FF12496F"/>
      <name val="Arial"/>
      <family val="2"/>
      <charset val="186"/>
    </font>
    <font>
      <b/>
      <sz val="10"/>
      <color rgb="FF12496F"/>
      <name val="Arial"/>
      <family val="2"/>
      <charset val="186"/>
    </font>
    <font>
      <b/>
      <sz val="10"/>
      <color rgb="FF3B4956"/>
      <name val="Arial"/>
      <family val="2"/>
      <charset val="186"/>
    </font>
    <font>
      <sz val="7"/>
      <color rgb="FF12496F"/>
      <name val="Arial"/>
      <family val="2"/>
      <charset val="186"/>
    </font>
    <font>
      <sz val="8"/>
      <color rgb="FF12496F"/>
      <name val="Arial"/>
      <family val="2"/>
      <charset val="186"/>
    </font>
    <font>
      <sz val="10"/>
      <color theme="3"/>
      <name val="Arial"/>
      <family val="2"/>
      <charset val="186"/>
    </font>
    <font>
      <sz val="9"/>
      <color theme="1" tint="0.249977111117893"/>
      <name val="Calibri"/>
      <family val="2"/>
      <scheme val="minor"/>
    </font>
    <font>
      <sz val="10"/>
      <color theme="1"/>
      <name val="Calibri"/>
      <family val="2"/>
      <charset val="186"/>
      <scheme val="minor"/>
    </font>
    <font>
      <sz val="10"/>
      <color rgb="FFA6A6A6"/>
      <name val="Arial"/>
      <family val="2"/>
      <charset val="186"/>
    </font>
    <font>
      <sz val="10"/>
      <color theme="0" tint="-0.499984740745262"/>
      <name val="Arial"/>
      <family val="2"/>
      <charset val="186"/>
    </font>
    <font>
      <vertAlign val="superscript"/>
      <sz val="10"/>
      <color rgb="FF595959"/>
      <name val="Arial"/>
      <family val="2"/>
      <charset val="186"/>
    </font>
    <font>
      <i/>
      <vertAlign val="superscript"/>
      <sz val="8"/>
      <color rgb="FF595959"/>
      <name val="Arial"/>
      <family val="2"/>
      <charset val="186"/>
    </font>
    <font>
      <i/>
      <sz val="8"/>
      <color theme="1" tint="0.34998626667073579"/>
      <name val="Arial"/>
      <family val="2"/>
      <charset val="186"/>
    </font>
    <font>
      <i/>
      <vertAlign val="superscript"/>
      <sz val="8"/>
      <color theme="1" tint="0.34998626667073579"/>
      <name val="Arial"/>
      <family val="2"/>
      <charset val="186"/>
    </font>
    <font>
      <b/>
      <vertAlign val="superscript"/>
      <sz val="10"/>
      <color rgb="FFFFFFFF"/>
      <name val="Arial"/>
      <family val="2"/>
      <charset val="186"/>
    </font>
    <font>
      <b/>
      <vertAlign val="superscript"/>
      <sz val="10"/>
      <color rgb="FF595959"/>
      <name val="Arial"/>
      <family val="2"/>
      <charset val="186"/>
    </font>
    <font>
      <vertAlign val="superscript"/>
      <sz val="8"/>
      <color rgb="FF595959"/>
      <name val="Arial"/>
      <family val="2"/>
      <charset val="186"/>
    </font>
    <font>
      <b/>
      <sz val="10"/>
      <color rgb="FFFF0000"/>
      <name val="Arial"/>
      <family val="2"/>
      <charset val="186"/>
    </font>
    <font>
      <i/>
      <sz val="10"/>
      <color theme="0" tint="-0.34998626667073579"/>
      <name val="Arial"/>
      <family val="2"/>
      <charset val="186"/>
    </font>
    <font>
      <i/>
      <sz val="10"/>
      <color rgb="FFBCBCBC"/>
      <name val="Arial"/>
      <family val="2"/>
      <charset val="186"/>
    </font>
    <font>
      <i/>
      <sz val="10"/>
      <color theme="0" tint="-0.249977111117893"/>
      <name val="Arial"/>
      <family val="2"/>
      <charset val="186"/>
    </font>
    <font>
      <sz val="9"/>
      <color rgb="FF595959"/>
      <name val="Arial"/>
      <family val="2"/>
      <charset val="186"/>
    </font>
    <font>
      <i/>
      <vertAlign val="superscript"/>
      <sz val="7"/>
      <color rgb="FF595959"/>
      <name val="Arial"/>
      <family val="2"/>
      <charset val="186"/>
    </font>
    <font>
      <i/>
      <vertAlign val="superscript"/>
      <sz val="10"/>
      <color rgb="FF595959"/>
      <name val="Arial"/>
      <family val="2"/>
      <charset val="186"/>
    </font>
    <font>
      <b/>
      <sz val="8"/>
      <color rgb="FFFFFFFF"/>
      <name val="Arial"/>
      <family val="2"/>
      <charset val="186"/>
    </font>
    <font>
      <b/>
      <i/>
      <sz val="10"/>
      <color rgb="FF172E62"/>
      <name val="Arial"/>
      <family val="2"/>
      <charset val="186"/>
    </font>
    <font>
      <b/>
      <sz val="10"/>
      <color rgb="FF172E62"/>
      <name val="Arial"/>
      <family val="2"/>
      <charset val="186"/>
    </font>
    <font>
      <sz val="10"/>
      <color rgb="FF172E62"/>
      <name val="Arial"/>
      <family val="2"/>
      <charset val="186"/>
    </font>
    <font>
      <b/>
      <vertAlign val="superscript"/>
      <sz val="10"/>
      <color rgb="FF172E62"/>
      <name val="Arial"/>
      <family val="2"/>
      <charset val="186"/>
    </font>
    <font>
      <i/>
      <vertAlign val="superscript"/>
      <sz val="6.4"/>
      <color rgb="FF595959"/>
      <name val="Arial"/>
      <family val="2"/>
      <charset val="186"/>
    </font>
    <font>
      <vertAlign val="superscript"/>
      <sz val="9"/>
      <color rgb="FF595959"/>
      <name val="Arial"/>
      <family val="2"/>
      <charset val="186"/>
    </font>
    <font>
      <sz val="10"/>
      <color theme="1"/>
      <name val="Arial"/>
      <family val="2"/>
      <charset val="186"/>
    </font>
  </fonts>
  <fills count="8">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2"/>
        <bgColor indexed="64"/>
      </patternFill>
    </fill>
    <fill>
      <patternFill patternType="solid">
        <fgColor theme="2" tint="-4.9989318521683403E-2"/>
        <bgColor indexed="64"/>
      </patternFill>
    </fill>
    <fill>
      <patternFill patternType="solid">
        <fgColor rgb="FFFFFFFF"/>
        <bgColor indexed="64"/>
      </patternFill>
    </fill>
    <fill>
      <patternFill patternType="solid">
        <fgColor rgb="FF172E62"/>
        <bgColor indexed="64"/>
      </patternFill>
    </fill>
  </fills>
  <borders count="52">
    <border>
      <left/>
      <right/>
      <top/>
      <bottom/>
      <diagonal/>
    </border>
    <border>
      <left/>
      <right/>
      <top/>
      <bottom style="medium">
        <color indexed="64"/>
      </bottom>
      <diagonal/>
    </border>
    <border>
      <left/>
      <right/>
      <top/>
      <bottom style="thin">
        <color rgb="FFB1B3B6"/>
      </bottom>
      <diagonal/>
    </border>
    <border>
      <left/>
      <right/>
      <top/>
      <bottom style="dashed">
        <color theme="0"/>
      </bottom>
      <diagonal/>
    </border>
    <border>
      <left style="dashed">
        <color theme="0"/>
      </left>
      <right/>
      <top/>
      <bottom style="dashed">
        <color theme="0"/>
      </bottom>
      <diagonal/>
    </border>
    <border>
      <left/>
      <right/>
      <top style="dashed">
        <color theme="0"/>
      </top>
      <bottom/>
      <diagonal/>
    </border>
    <border>
      <left style="dashed">
        <color theme="0"/>
      </left>
      <right/>
      <top style="dashed">
        <color theme="0"/>
      </top>
      <bottom/>
      <diagonal/>
    </border>
    <border>
      <left/>
      <right/>
      <top/>
      <bottom style="medium">
        <color rgb="FF595959"/>
      </bottom>
      <diagonal/>
    </border>
    <border>
      <left/>
      <right/>
      <top/>
      <bottom style="thin">
        <color theme="2" tint="-0.24994659260841701"/>
      </bottom>
      <diagonal/>
    </border>
    <border>
      <left/>
      <right/>
      <top/>
      <bottom style="thin">
        <color theme="2" tint="-0.14996795556505021"/>
      </bottom>
      <diagonal/>
    </border>
    <border>
      <left/>
      <right/>
      <top style="thin">
        <color theme="2" tint="-0.24994659260841701"/>
      </top>
      <bottom style="thin">
        <color theme="2" tint="-0.2499465926084170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9847407452621"/>
      </top>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thin">
        <color theme="2" tint="-0.14996795556505021"/>
      </top>
      <bottom style="thin">
        <color theme="2" tint="-0.14999847407452621"/>
      </bottom>
      <diagonal/>
    </border>
    <border>
      <left/>
      <right/>
      <top/>
      <bottom style="thin">
        <color theme="0"/>
      </bottom>
      <diagonal/>
    </border>
    <border>
      <left/>
      <right/>
      <top style="medium">
        <color indexed="64"/>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top/>
      <bottom style="thin">
        <color theme="9" tint="0.79998168889431442"/>
      </bottom>
      <diagonal/>
    </border>
    <border>
      <left/>
      <right/>
      <top/>
      <bottom style="medium">
        <color rgb="FFDDDDDD"/>
      </bottom>
      <diagonal/>
    </border>
    <border>
      <left style="thin">
        <color theme="0"/>
      </left>
      <right style="thin">
        <color theme="0"/>
      </right>
      <top style="thin">
        <color theme="0"/>
      </top>
      <bottom style="thin">
        <color theme="0"/>
      </bottom>
      <diagonal/>
    </border>
    <border>
      <left style="thin">
        <color theme="2" tint="-0.14999847407452621"/>
      </left>
      <right/>
      <top/>
      <bottom style="thin">
        <color theme="2" tint="-0.14999847407452621"/>
      </bottom>
      <diagonal/>
    </border>
    <border>
      <left style="thin">
        <color theme="2" tint="-0.14999847407452621"/>
      </left>
      <right/>
      <top style="thin">
        <color theme="2" tint="-0.14999847407452621"/>
      </top>
      <bottom style="thin">
        <color theme="2" tint="-0.14999847407452621"/>
      </bottom>
      <diagonal/>
    </border>
    <border>
      <left/>
      <right/>
      <top style="thin">
        <color theme="2" tint="-0.14999847407452621"/>
      </top>
      <bottom style="thin">
        <color theme="2" tint="-0.14996795556505021"/>
      </bottom>
      <diagonal/>
    </border>
    <border>
      <left/>
      <right style="dashed">
        <color theme="0"/>
      </right>
      <top/>
      <bottom style="thin">
        <color theme="0"/>
      </bottom>
      <diagonal/>
    </border>
    <border>
      <left/>
      <right/>
      <top style="thin">
        <color rgb="FF172E62"/>
      </top>
      <bottom style="thin">
        <color rgb="FF172E62"/>
      </bottom>
      <diagonal/>
    </border>
    <border>
      <left/>
      <right/>
      <top style="thin">
        <color theme="2" tint="-0.14996795556505021"/>
      </top>
      <bottom style="thin">
        <color rgb="FF172E62"/>
      </bottom>
      <diagonal/>
    </border>
    <border>
      <left/>
      <right/>
      <top style="thin">
        <color rgb="FF172E62"/>
      </top>
      <bottom/>
      <diagonal/>
    </border>
    <border>
      <left/>
      <right/>
      <top/>
      <bottom style="thin">
        <color rgb="FF172E62"/>
      </bottom>
      <diagonal/>
    </border>
    <border>
      <left/>
      <right/>
      <top style="thin">
        <color theme="2" tint="-0.14999847407452621"/>
      </top>
      <bottom style="thin">
        <color rgb="FF172E62"/>
      </bottom>
      <diagonal/>
    </border>
    <border>
      <left style="medium">
        <color theme="7"/>
      </left>
      <right/>
      <top style="thin">
        <color rgb="FF172E62"/>
      </top>
      <bottom style="thin">
        <color rgb="FF172E62"/>
      </bottom>
      <diagonal/>
    </border>
    <border>
      <left style="medium">
        <color theme="7"/>
      </left>
      <right/>
      <top/>
      <bottom style="thin">
        <color rgb="FF172E62"/>
      </bottom>
      <diagonal/>
    </border>
    <border>
      <left/>
      <right/>
      <top style="thin">
        <color rgb="FF172E62"/>
      </top>
      <bottom style="thin">
        <color theme="2" tint="-0.14999847407452621"/>
      </bottom>
      <diagonal/>
    </border>
    <border>
      <left/>
      <right/>
      <top style="thin">
        <color rgb="FF172E62"/>
      </top>
      <bottom style="thin">
        <color theme="2" tint="-0.14996795556505021"/>
      </bottom>
      <diagonal/>
    </border>
    <border>
      <left style="thin">
        <color theme="7"/>
      </left>
      <right/>
      <top style="thin">
        <color rgb="FF172E62"/>
      </top>
      <bottom/>
      <diagonal/>
    </border>
    <border>
      <left style="thin">
        <color theme="7"/>
      </left>
      <right/>
      <top style="thin">
        <color rgb="FF172E62"/>
      </top>
      <bottom style="thin">
        <color rgb="FF172E62"/>
      </bottom>
      <diagonal/>
    </border>
    <border>
      <left style="thin">
        <color theme="7"/>
      </left>
      <right/>
      <top/>
      <bottom style="thin">
        <color rgb="FF172E62"/>
      </bottom>
      <diagonal/>
    </border>
    <border>
      <left/>
      <right/>
      <top style="thin">
        <color theme="2" tint="-0.14996795556505021"/>
      </top>
      <bottom style="medium">
        <color theme="2" tint="-0.14999847407452621"/>
      </bottom>
      <diagonal/>
    </border>
    <border>
      <left style="medium">
        <color theme="2" tint="-0.14999847407452621"/>
      </left>
      <right/>
      <top style="medium">
        <color theme="2" tint="-0.14999847407452621"/>
      </top>
      <bottom style="medium">
        <color theme="2" tint="-0.14999847407452621"/>
      </bottom>
      <diagonal/>
    </border>
    <border>
      <left/>
      <right/>
      <top style="medium">
        <color theme="2" tint="-0.14999847407452621"/>
      </top>
      <bottom style="medium">
        <color theme="2" tint="-0.14999847407452621"/>
      </bottom>
      <diagonal/>
    </border>
    <border>
      <left style="thin">
        <color theme="2" tint="-0.14999847407452621"/>
      </left>
      <right/>
      <top style="thin">
        <color theme="2" tint="-0.14996795556505021"/>
      </top>
      <bottom style="thin">
        <color theme="2" tint="-0.14996795556505021"/>
      </bottom>
      <diagonal/>
    </border>
    <border>
      <left style="thin">
        <color theme="2" tint="-0.14999847407452621"/>
      </left>
      <right/>
      <top style="thin">
        <color theme="2" tint="-0.14996795556505021"/>
      </top>
      <bottom style="medium">
        <color theme="2" tint="-0.14999847407452621"/>
      </bottom>
      <diagonal/>
    </border>
    <border>
      <left style="thin">
        <color theme="2" tint="-0.14999847407452621"/>
      </left>
      <right/>
      <top/>
      <bottom style="thin">
        <color theme="2" tint="-0.14996795556505021"/>
      </bottom>
      <diagonal/>
    </border>
    <border>
      <left/>
      <right/>
      <top style="thin">
        <color theme="2" tint="-0.14999847407452621"/>
      </top>
      <bottom style="medium">
        <color theme="2" tint="-0.14999847407452621"/>
      </bottom>
      <diagonal/>
    </border>
    <border>
      <left/>
      <right/>
      <top style="thin">
        <color theme="2" tint="-0.14993743705557422"/>
      </top>
      <bottom style="thin">
        <color theme="2" tint="-0.14993743705557422"/>
      </bottom>
      <diagonal/>
    </border>
    <border>
      <left/>
      <right/>
      <top style="thin">
        <color theme="2" tint="-0.14993743705557422"/>
      </top>
      <bottom style="medium">
        <color theme="2" tint="-0.14999847407452621"/>
      </bottom>
      <diagonal/>
    </border>
    <border>
      <left/>
      <right/>
      <top/>
      <bottom style="thin">
        <color theme="2" tint="-0.14993743705557422"/>
      </bottom>
      <diagonal/>
    </border>
    <border>
      <left/>
      <right/>
      <top style="medium">
        <color rgb="FFDDDDDD"/>
      </top>
      <bottom style="medium">
        <color rgb="FFDDDDDD"/>
      </bottom>
      <diagonal/>
    </border>
    <border>
      <left/>
      <right/>
      <top style="thin">
        <color theme="2" tint="-0.14999847407452621"/>
      </top>
      <bottom style="thin">
        <color theme="3"/>
      </bottom>
      <diagonal/>
    </border>
    <border>
      <left/>
      <right/>
      <top style="thin">
        <color theme="2" tint="-0.14996795556505021"/>
      </top>
      <bottom style="thin">
        <color theme="3"/>
      </bottom>
      <diagonal/>
    </border>
  </borders>
  <cellStyleXfs count="42">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43" fontId="14" fillId="0" borderId="0" applyFont="0" applyFill="0" applyBorder="0" applyAlignment="0" applyProtection="0"/>
    <xf numFmtId="0" fontId="16" fillId="0" borderId="0"/>
    <xf numFmtId="0" fontId="14" fillId="0" borderId="0"/>
    <xf numFmtId="43" fontId="16" fillId="0" borderId="0" applyFont="0" applyFill="0" applyBorder="0" applyAlignment="0" applyProtection="0"/>
    <xf numFmtId="43" fontId="17" fillId="0" borderId="0" applyFont="0" applyFill="0" applyBorder="0" applyAlignment="0" applyProtection="0"/>
    <xf numFmtId="0" fontId="16" fillId="0" borderId="0"/>
    <xf numFmtId="0" fontId="16" fillId="0" borderId="0"/>
    <xf numFmtId="43" fontId="2" fillId="0" borderId="0" applyFont="0" applyFill="0" applyBorder="0" applyAlignment="0" applyProtection="0"/>
    <xf numFmtId="167" fontId="21" fillId="0" borderId="2">
      <alignment horizontal="right" wrapText="1"/>
    </xf>
    <xf numFmtId="168" fontId="21" fillId="0" borderId="2">
      <alignment horizontal="left" wrapText="1"/>
    </xf>
    <xf numFmtId="0" fontId="35" fillId="0" borderId="0"/>
    <xf numFmtId="180" fontId="35" fillId="0" borderId="0" applyFont="0" applyFill="0" applyBorder="0" applyAlignment="0" applyProtection="0"/>
    <xf numFmtId="9" fontId="35" fillId="0" borderId="0" applyFont="0" applyFill="0" applyBorder="0" applyAlignment="0" applyProtection="0"/>
    <xf numFmtId="180" fontId="35" fillId="0" borderId="0" applyFont="0" applyFill="0" applyBorder="0" applyAlignment="0" applyProtection="0"/>
    <xf numFmtId="0" fontId="36" fillId="0" borderId="0" applyNumberForma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183" fontId="53" fillId="2" borderId="19">
      <alignment horizontal="right" vertical="center" wrapText="1"/>
    </xf>
    <xf numFmtId="43" fontId="14"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cellStyleXfs>
  <cellXfs count="926">
    <xf numFmtId="0" fontId="0" fillId="0" borderId="0" xfId="0"/>
    <xf numFmtId="0" fontId="4" fillId="2" borderId="0" xfId="0" applyFont="1" applyFill="1"/>
    <xf numFmtId="0" fontId="4" fillId="2" borderId="0" xfId="0" applyFont="1" applyFill="1" applyAlignment="1">
      <alignment horizontal="left" vertical="center"/>
    </xf>
    <xf numFmtId="0" fontId="23" fillId="2" borderId="0" xfId="0" applyFont="1" applyFill="1" applyAlignment="1">
      <alignment vertical="center"/>
    </xf>
    <xf numFmtId="0" fontId="24" fillId="2" borderId="0" xfId="0" applyFont="1" applyFill="1"/>
    <xf numFmtId="0" fontId="25" fillId="2" borderId="0" xfId="0" applyFont="1" applyFill="1" applyAlignment="1">
      <alignment horizontal="left" vertical="center"/>
    </xf>
    <xf numFmtId="0" fontId="26" fillId="2" borderId="0" xfId="0" applyFont="1" applyFill="1"/>
    <xf numFmtId="9" fontId="18" fillId="2" borderId="0" xfId="0" applyNumberFormat="1" applyFont="1" applyFill="1" applyAlignment="1">
      <alignment horizontal="right" vertical="center"/>
    </xf>
    <xf numFmtId="0" fontId="23" fillId="2" borderId="0" xfId="0" applyFont="1" applyFill="1"/>
    <xf numFmtId="0" fontId="25" fillId="2" borderId="0" xfId="0" applyFont="1" applyFill="1" applyAlignment="1">
      <alignment vertical="center"/>
    </xf>
    <xf numFmtId="10" fontId="18" fillId="2" borderId="0" xfId="0" applyNumberFormat="1" applyFont="1" applyFill="1" applyAlignment="1">
      <alignment horizontal="right" vertical="center"/>
    </xf>
    <xf numFmtId="0" fontId="33" fillId="2" borderId="0" xfId="0" applyFont="1" applyFill="1"/>
    <xf numFmtId="0" fontId="6" fillId="2" borderId="0" xfId="0" applyFont="1" applyFill="1" applyAlignment="1">
      <alignment horizontal="right" vertical="center"/>
    </xf>
    <xf numFmtId="0" fontId="34" fillId="2" borderId="0" xfId="0" applyFont="1" applyFill="1"/>
    <xf numFmtId="0" fontId="24" fillId="2" borderId="0" xfId="0" applyFont="1" applyFill="1" applyAlignment="1">
      <alignment vertical="center"/>
    </xf>
    <xf numFmtId="0" fontId="19" fillId="2" borderId="0" xfId="0" applyFont="1" applyFill="1"/>
    <xf numFmtId="0" fontId="25" fillId="2" borderId="0" xfId="0" applyFont="1" applyFill="1" applyAlignment="1">
      <alignment horizontal="left" vertical="center" wrapText="1"/>
    </xf>
    <xf numFmtId="0" fontId="24" fillId="2" borderId="0" xfId="0" applyFont="1" applyFill="1" applyAlignment="1">
      <alignment wrapText="1"/>
    </xf>
    <xf numFmtId="0" fontId="25" fillId="2" borderId="0" xfId="0" applyFont="1" applyFill="1"/>
    <xf numFmtId="0" fontId="31" fillId="0" borderId="0" xfId="0" applyFont="1"/>
    <xf numFmtId="0" fontId="13" fillId="2" borderId="0" xfId="0" applyFont="1" applyFill="1" applyAlignment="1">
      <alignment wrapText="1"/>
    </xf>
    <xf numFmtId="170" fontId="6" fillId="2" borderId="0" xfId="14" applyNumberFormat="1" applyFont="1" applyFill="1" applyBorder="1" applyAlignment="1">
      <alignment horizontal="center" vertical="center"/>
    </xf>
    <xf numFmtId="9" fontId="6" fillId="2" borderId="0" xfId="1" applyFont="1" applyFill="1" applyBorder="1" applyAlignment="1">
      <alignment horizontal="right" vertical="center"/>
    </xf>
    <xf numFmtId="0" fontId="9" fillId="2" borderId="0" xfId="1" applyNumberFormat="1" applyFont="1" applyFill="1" applyBorder="1" applyAlignment="1">
      <alignment horizontal="right" vertical="center"/>
    </xf>
    <xf numFmtId="170" fontId="6" fillId="2" borderId="0" xfId="14" applyNumberFormat="1" applyFont="1" applyFill="1" applyBorder="1" applyAlignment="1">
      <alignment horizontal="right" vertical="center"/>
    </xf>
    <xf numFmtId="170" fontId="9" fillId="2" borderId="0" xfId="14" applyNumberFormat="1" applyFont="1" applyFill="1" applyBorder="1" applyAlignment="1">
      <alignment horizontal="right" vertical="center"/>
    </xf>
    <xf numFmtId="166" fontId="9" fillId="2" borderId="0" xfId="14" applyNumberFormat="1" applyFont="1" applyFill="1" applyBorder="1" applyAlignment="1">
      <alignment horizontal="right" vertical="center"/>
    </xf>
    <xf numFmtId="0" fontId="8" fillId="2" borderId="0" xfId="0" applyFont="1" applyFill="1" applyAlignment="1">
      <alignment horizontal="right" vertical="center" wrapText="1"/>
    </xf>
    <xf numFmtId="170" fontId="6" fillId="2" borderId="0" xfId="14" applyNumberFormat="1" applyFont="1" applyFill="1" applyBorder="1" applyAlignment="1">
      <alignment horizontal="right"/>
    </xf>
    <xf numFmtId="0" fontId="34" fillId="0" borderId="0" xfId="0" applyFont="1"/>
    <xf numFmtId="0" fontId="38" fillId="2" borderId="0" xfId="0" applyFont="1" applyFill="1"/>
    <xf numFmtId="0" fontId="4" fillId="0" borderId="0" xfId="0" applyFont="1" applyAlignment="1">
      <alignment horizontal="left" vertical="center"/>
    </xf>
    <xf numFmtId="0" fontId="39" fillId="2" borderId="0" xfId="0" applyFont="1" applyFill="1" applyAlignment="1">
      <alignment horizontal="left" vertical="center"/>
    </xf>
    <xf numFmtId="0" fontId="41" fillId="2" borderId="0" xfId="0" applyFont="1" applyFill="1" applyAlignment="1">
      <alignment vertical="center"/>
    </xf>
    <xf numFmtId="0" fontId="42" fillId="2" borderId="0" xfId="0" applyFont="1" applyFill="1" applyAlignment="1">
      <alignment horizontal="left" vertical="center"/>
    </xf>
    <xf numFmtId="0" fontId="38" fillId="2" borderId="0" xfId="0" applyFont="1" applyFill="1" applyAlignment="1">
      <alignment horizontal="left" vertical="center"/>
    </xf>
    <xf numFmtId="0" fontId="10" fillId="2" borderId="0" xfId="0" applyFont="1" applyFill="1" applyAlignment="1">
      <alignment vertical="center" wrapText="1"/>
    </xf>
    <xf numFmtId="0" fontId="6" fillId="4" borderId="8" xfId="0" applyFont="1" applyFill="1" applyBorder="1" applyAlignment="1">
      <alignment horizontal="left" vertical="center" wrapText="1"/>
    </xf>
    <xf numFmtId="0" fontId="6" fillId="4" borderId="8" xfId="0" applyFont="1" applyFill="1" applyBorder="1" applyAlignment="1">
      <alignment horizontal="center" vertical="center"/>
    </xf>
    <xf numFmtId="172" fontId="22" fillId="4" borderId="8" xfId="14" applyNumberFormat="1" applyFont="1" applyFill="1" applyBorder="1" applyAlignment="1">
      <alignment horizontal="right" vertical="center"/>
    </xf>
    <xf numFmtId="0" fontId="6" fillId="4" borderId="10" xfId="0" applyFont="1" applyFill="1" applyBorder="1" applyAlignment="1">
      <alignment horizontal="left" vertical="center" wrapText="1"/>
    </xf>
    <xf numFmtId="0" fontId="6" fillId="4" borderId="10" xfId="0" applyFont="1" applyFill="1" applyBorder="1" applyAlignment="1">
      <alignment horizontal="center" vertical="center"/>
    </xf>
    <xf numFmtId="172" fontId="22" fillId="4" borderId="10" xfId="14" applyNumberFormat="1" applyFont="1" applyFill="1" applyBorder="1" applyAlignment="1">
      <alignment horizontal="right" vertical="center"/>
    </xf>
    <xf numFmtId="173" fontId="43" fillId="4" borderId="11" xfId="14" applyNumberFormat="1" applyFont="1" applyFill="1" applyBorder="1" applyAlignment="1">
      <alignment horizontal="right" vertical="top"/>
    </xf>
    <xf numFmtId="173" fontId="22" fillId="4" borderId="10" xfId="14" applyNumberFormat="1" applyFont="1" applyFill="1" applyBorder="1" applyAlignment="1">
      <alignment horizontal="right" vertical="center"/>
    </xf>
    <xf numFmtId="0" fontId="6" fillId="4" borderId="9" xfId="0" applyFont="1" applyFill="1" applyBorder="1" applyAlignment="1">
      <alignment horizontal="left" vertical="center" wrapText="1"/>
    </xf>
    <xf numFmtId="0" fontId="6" fillId="4" borderId="9" xfId="0" applyFont="1" applyFill="1" applyBorder="1" applyAlignment="1">
      <alignment horizontal="center" vertical="center"/>
    </xf>
    <xf numFmtId="172" fontId="22" fillId="5" borderId="9" xfId="14" applyNumberFormat="1" applyFont="1" applyFill="1" applyBorder="1" applyAlignment="1">
      <alignment horizontal="right" vertical="center"/>
    </xf>
    <xf numFmtId="172" fontId="22" fillId="4" borderId="9" xfId="14" applyNumberFormat="1" applyFont="1" applyFill="1" applyBorder="1" applyAlignment="1">
      <alignment horizontal="right" vertical="center"/>
    </xf>
    <xf numFmtId="0" fontId="6" fillId="4" borderId="11" xfId="0" applyFont="1" applyFill="1" applyBorder="1" applyAlignment="1">
      <alignment horizontal="left" vertical="center" wrapText="1"/>
    </xf>
    <xf numFmtId="0" fontId="6" fillId="4" borderId="11" xfId="0" applyFont="1" applyFill="1" applyBorder="1" applyAlignment="1">
      <alignment horizontal="center" vertical="center"/>
    </xf>
    <xf numFmtId="172" fontId="22" fillId="5" borderId="11" xfId="14" applyNumberFormat="1" applyFont="1" applyFill="1" applyBorder="1" applyAlignment="1">
      <alignment horizontal="right" vertical="center"/>
    </xf>
    <xf numFmtId="172" fontId="22" fillId="4" borderId="11" xfId="14" applyNumberFormat="1" applyFont="1" applyFill="1" applyBorder="1" applyAlignment="1">
      <alignment horizontal="right" vertical="center"/>
    </xf>
    <xf numFmtId="172" fontId="22" fillId="4" borderId="11" xfId="14" applyNumberFormat="1" applyFont="1" applyFill="1" applyBorder="1" applyAlignment="1">
      <alignment horizontal="right" vertical="top"/>
    </xf>
    <xf numFmtId="0" fontId="6" fillId="4" borderId="11" xfId="0" applyFont="1" applyFill="1" applyBorder="1" applyAlignment="1">
      <alignment horizontal="right" vertical="center"/>
    </xf>
    <xf numFmtId="0" fontId="6" fillId="4" borderId="9" xfId="0" applyFont="1" applyFill="1" applyBorder="1" applyAlignment="1">
      <alignment horizontal="right" vertical="center"/>
    </xf>
    <xf numFmtId="172" fontId="43" fillId="4" borderId="9" xfId="14" applyNumberFormat="1" applyFont="1" applyFill="1" applyBorder="1" applyAlignment="1">
      <alignment horizontal="right" vertical="center"/>
    </xf>
    <xf numFmtId="173" fontId="43" fillId="4" borderId="9" xfId="14" applyNumberFormat="1" applyFont="1" applyFill="1" applyBorder="1" applyAlignment="1">
      <alignment horizontal="right" vertical="center"/>
    </xf>
    <xf numFmtId="172" fontId="43" fillId="4" borderId="11" xfId="14" applyNumberFormat="1" applyFont="1" applyFill="1" applyBorder="1" applyAlignment="1">
      <alignment horizontal="right" vertical="center"/>
    </xf>
    <xf numFmtId="173" fontId="43" fillId="4" borderId="11" xfId="14" applyNumberFormat="1" applyFont="1" applyFill="1" applyBorder="1" applyAlignment="1">
      <alignment horizontal="right" vertical="center"/>
    </xf>
    <xf numFmtId="0" fontId="31" fillId="0" borderId="0" xfId="0" applyFont="1" applyAlignment="1">
      <alignment wrapText="1"/>
    </xf>
    <xf numFmtId="0" fontId="9" fillId="4" borderId="9" xfId="0" applyFont="1" applyFill="1" applyBorder="1" applyAlignment="1">
      <alignment horizontal="left" vertical="center" wrapText="1"/>
    </xf>
    <xf numFmtId="0" fontId="9" fillId="4" borderId="9" xfId="0" applyFont="1" applyFill="1" applyBorder="1" applyAlignment="1">
      <alignment horizontal="right" vertical="center"/>
    </xf>
    <xf numFmtId="172" fontId="32" fillId="5" borderId="9" xfId="14" applyNumberFormat="1" applyFont="1" applyFill="1" applyBorder="1" applyAlignment="1">
      <alignment horizontal="right" vertical="center"/>
    </xf>
    <xf numFmtId="172" fontId="32" fillId="4" borderId="9" xfId="14" applyNumberFormat="1" applyFont="1" applyFill="1" applyBorder="1" applyAlignment="1">
      <alignment horizontal="right" vertical="center"/>
    </xf>
    <xf numFmtId="172" fontId="45" fillId="4" borderId="9" xfId="14" applyNumberFormat="1" applyFont="1" applyFill="1" applyBorder="1" applyAlignment="1">
      <alignment horizontal="right" vertical="center"/>
    </xf>
    <xf numFmtId="173" fontId="45" fillId="4" borderId="9" xfId="14" applyNumberFormat="1" applyFont="1" applyFill="1" applyBorder="1" applyAlignment="1">
      <alignment horizontal="right" vertical="center"/>
    </xf>
    <xf numFmtId="0" fontId="6" fillId="4" borderId="12" xfId="0" applyFont="1" applyFill="1" applyBorder="1" applyAlignment="1">
      <alignment horizontal="left" vertical="center" wrapText="1"/>
    </xf>
    <xf numFmtId="171" fontId="22" fillId="5" borderId="11" xfId="1" applyNumberFormat="1" applyFont="1" applyFill="1" applyBorder="1" applyAlignment="1">
      <alignment horizontal="right" vertical="center"/>
    </xf>
    <xf numFmtId="171" fontId="22" fillId="4" borderId="11" xfId="1" applyNumberFormat="1" applyFont="1" applyFill="1" applyBorder="1" applyAlignment="1">
      <alignment horizontal="right" vertical="center"/>
    </xf>
    <xf numFmtId="171" fontId="43" fillId="4" borderId="11" xfId="1" applyNumberFormat="1" applyFont="1" applyFill="1" applyBorder="1" applyAlignment="1">
      <alignment horizontal="right" vertical="center"/>
    </xf>
    <xf numFmtId="0" fontId="6" fillId="4" borderId="14" xfId="0" applyFont="1" applyFill="1" applyBorder="1" applyAlignment="1">
      <alignment horizontal="left" vertical="center" wrapText="1"/>
    </xf>
    <xf numFmtId="0" fontId="6" fillId="0" borderId="15" xfId="0" applyFont="1" applyBorder="1" applyAlignment="1">
      <alignment horizontal="left" vertical="center" wrapText="1" indent="1"/>
    </xf>
    <xf numFmtId="0" fontId="11" fillId="2" borderId="0" xfId="0" applyFont="1" applyFill="1" applyAlignment="1">
      <alignment horizontal="left" vertical="center" wrapText="1"/>
    </xf>
    <xf numFmtId="174" fontId="22" fillId="5" borderId="9" xfId="14" applyNumberFormat="1" applyFont="1" applyFill="1" applyBorder="1" applyAlignment="1">
      <alignment horizontal="right" vertical="center"/>
    </xf>
    <xf numFmtId="174" fontId="22" fillId="4" borderId="9" xfId="14" applyNumberFormat="1" applyFont="1" applyFill="1" applyBorder="1" applyAlignment="1">
      <alignment horizontal="right" vertical="center"/>
    </xf>
    <xf numFmtId="174" fontId="43" fillId="4" borderId="9" xfId="14" applyNumberFormat="1" applyFont="1" applyFill="1" applyBorder="1" applyAlignment="1">
      <alignment horizontal="right" vertical="center"/>
    </xf>
    <xf numFmtId="172" fontId="32" fillId="4" borderId="9" xfId="14" applyNumberFormat="1" applyFont="1" applyFill="1" applyBorder="1" applyAlignment="1">
      <alignment horizontal="right" vertical="top"/>
    </xf>
    <xf numFmtId="172" fontId="32" fillId="5" borderId="9" xfId="14" applyNumberFormat="1" applyFont="1" applyFill="1" applyBorder="1" applyAlignment="1">
      <alignment horizontal="right" vertical="top"/>
    </xf>
    <xf numFmtId="172" fontId="22" fillId="5" borderId="11" xfId="14" applyNumberFormat="1" applyFont="1" applyFill="1" applyBorder="1" applyAlignment="1">
      <alignment horizontal="right" vertical="top"/>
    </xf>
    <xf numFmtId="172" fontId="22" fillId="4" borderId="12" xfId="14" applyNumberFormat="1" applyFont="1" applyFill="1" applyBorder="1" applyAlignment="1">
      <alignment horizontal="right" vertical="top"/>
    </xf>
    <xf numFmtId="172" fontId="22" fillId="5" borderId="12" xfId="14" applyNumberFormat="1" applyFont="1" applyFill="1" applyBorder="1" applyAlignment="1">
      <alignment horizontal="right" vertical="top"/>
    </xf>
    <xf numFmtId="169" fontId="6" fillId="4" borderId="11" xfId="0" applyNumberFormat="1" applyFont="1" applyFill="1" applyBorder="1" applyAlignment="1">
      <alignment horizontal="right" vertical="center"/>
    </xf>
    <xf numFmtId="169" fontId="6" fillId="4" borderId="11" xfId="0" applyNumberFormat="1" applyFont="1" applyFill="1" applyBorder="1" applyAlignment="1">
      <alignment horizontal="right" vertical="center" wrapText="1"/>
    </xf>
    <xf numFmtId="169" fontId="6" fillId="4" borderId="12" xfId="0" applyNumberFormat="1" applyFont="1" applyFill="1" applyBorder="1" applyAlignment="1">
      <alignment horizontal="right" vertical="center"/>
    </xf>
    <xf numFmtId="169" fontId="6" fillId="4" borderId="12" xfId="0" applyNumberFormat="1" applyFont="1" applyFill="1" applyBorder="1" applyAlignment="1">
      <alignment horizontal="right" vertical="center" wrapText="1"/>
    </xf>
    <xf numFmtId="0" fontId="11" fillId="2" borderId="0" xfId="0" applyFont="1" applyFill="1" applyAlignment="1">
      <alignment vertical="center" wrapText="1"/>
    </xf>
    <xf numFmtId="0" fontId="10" fillId="2" borderId="0" xfId="0" applyFont="1" applyFill="1" applyAlignment="1">
      <alignment vertical="center"/>
    </xf>
    <xf numFmtId="0" fontId="9" fillId="4" borderId="14" xfId="0" applyFont="1" applyFill="1" applyBorder="1" applyAlignment="1">
      <alignment horizontal="left" vertical="center" wrapText="1"/>
    </xf>
    <xf numFmtId="0" fontId="6" fillId="4" borderId="16" xfId="0" applyFont="1" applyFill="1" applyBorder="1" applyAlignment="1">
      <alignment horizontal="center" vertical="center"/>
    </xf>
    <xf numFmtId="0" fontId="6" fillId="2" borderId="15" xfId="0" applyFont="1" applyFill="1" applyBorder="1" applyAlignment="1">
      <alignment horizontal="left" vertical="center" wrapText="1" indent="2"/>
    </xf>
    <xf numFmtId="0" fontId="6" fillId="2" borderId="15" xfId="0" applyFont="1" applyFill="1" applyBorder="1" applyAlignment="1">
      <alignment horizontal="center" vertical="center"/>
    </xf>
    <xf numFmtId="174" fontId="22" fillId="5" borderId="16" xfId="14" applyNumberFormat="1" applyFont="1" applyFill="1" applyBorder="1" applyAlignment="1">
      <alignment horizontal="right" vertical="center"/>
    </xf>
    <xf numFmtId="174" fontId="22" fillId="4" borderId="16" xfId="14" applyNumberFormat="1" applyFont="1" applyFill="1" applyBorder="1" applyAlignment="1">
      <alignment horizontal="right" vertical="center"/>
    </xf>
    <xf numFmtId="171" fontId="22" fillId="5" borderId="16" xfId="1" applyNumberFormat="1" applyFont="1" applyFill="1" applyBorder="1" applyAlignment="1">
      <alignment horizontal="right" vertical="center"/>
    </xf>
    <xf numFmtId="0" fontId="9" fillId="4" borderId="9" xfId="0" applyFont="1" applyFill="1" applyBorder="1" applyAlignment="1">
      <alignment horizontal="center" vertical="center"/>
    </xf>
    <xf numFmtId="0" fontId="6" fillId="2" borderId="0" xfId="0" applyFont="1" applyFill="1"/>
    <xf numFmtId="171" fontId="22" fillId="5" borderId="9" xfId="1" applyNumberFormat="1" applyFont="1" applyFill="1" applyBorder="1" applyAlignment="1">
      <alignment horizontal="right" vertical="center"/>
    </xf>
    <xf numFmtId="171" fontId="22" fillId="4" borderId="9" xfId="1" applyNumberFormat="1" applyFont="1" applyFill="1" applyBorder="1" applyAlignment="1">
      <alignment horizontal="right" vertical="center"/>
    </xf>
    <xf numFmtId="171" fontId="43" fillId="4" borderId="9" xfId="1" applyNumberFormat="1" applyFont="1" applyFill="1" applyBorder="1" applyAlignment="1">
      <alignment horizontal="right" vertical="center"/>
    </xf>
    <xf numFmtId="2" fontId="22" fillId="5" borderId="9" xfId="14" applyNumberFormat="1" applyFont="1" applyFill="1" applyBorder="1" applyAlignment="1">
      <alignment horizontal="right" vertical="center"/>
    </xf>
    <xf numFmtId="2" fontId="22" fillId="4" borderId="9" xfId="14" applyNumberFormat="1" applyFont="1" applyFill="1" applyBorder="1" applyAlignment="1">
      <alignment horizontal="right" vertical="center"/>
    </xf>
    <xf numFmtId="173" fontId="43" fillId="4" borderId="16" xfId="14" applyNumberFormat="1" applyFont="1" applyFill="1" applyBorder="1" applyAlignment="1">
      <alignment horizontal="right" vertical="center"/>
    </xf>
    <xf numFmtId="0" fontId="6" fillId="2" borderId="11" xfId="0" applyFont="1" applyFill="1" applyBorder="1" applyAlignment="1">
      <alignment horizontal="left" vertical="center" wrapText="1" indent="3"/>
    </xf>
    <xf numFmtId="177" fontId="6" fillId="5" borderId="15" xfId="0" applyNumberFormat="1" applyFont="1" applyFill="1" applyBorder="1" applyAlignment="1">
      <alignment horizontal="right" vertical="center"/>
    </xf>
    <xf numFmtId="177" fontId="6" fillId="2" borderId="15" xfId="0" applyNumberFormat="1" applyFont="1" applyFill="1" applyBorder="1" applyAlignment="1">
      <alignment horizontal="right" vertical="center"/>
    </xf>
    <xf numFmtId="177" fontId="10" fillId="2" borderId="15" xfId="0" applyNumberFormat="1" applyFont="1" applyFill="1" applyBorder="1" applyAlignment="1">
      <alignment horizontal="right" vertical="center"/>
    </xf>
    <xf numFmtId="173" fontId="43" fillId="4" borderId="15" xfId="14" applyNumberFormat="1" applyFont="1" applyFill="1" applyBorder="1" applyAlignment="1">
      <alignment horizontal="right" vertical="center"/>
    </xf>
    <xf numFmtId="177" fontId="10" fillId="2" borderId="0" xfId="0" applyNumberFormat="1" applyFont="1" applyFill="1" applyAlignment="1">
      <alignment horizontal="right" vertical="center"/>
    </xf>
    <xf numFmtId="173" fontId="43" fillId="4" borderId="14" xfId="14" applyNumberFormat="1" applyFont="1" applyFill="1" applyBorder="1" applyAlignment="1">
      <alignment horizontal="right" vertical="center"/>
    </xf>
    <xf numFmtId="177" fontId="9" fillId="5" borderId="14" xfId="0" applyNumberFormat="1" applyFont="1" applyFill="1" applyBorder="1" applyAlignment="1">
      <alignment horizontal="right" vertical="center"/>
    </xf>
    <xf numFmtId="177" fontId="9" fillId="2" borderId="14" xfId="0"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3" fontId="45" fillId="4" borderId="14" xfId="14" applyNumberFormat="1" applyFont="1" applyFill="1" applyBorder="1" applyAlignment="1">
      <alignment horizontal="right" vertical="center"/>
    </xf>
    <xf numFmtId="0" fontId="44" fillId="0" borderId="0" xfId="0" applyFont="1" applyAlignment="1">
      <alignment wrapText="1"/>
    </xf>
    <xf numFmtId="3" fontId="22" fillId="5" borderId="16" xfId="14" applyNumberFormat="1" applyFont="1" applyFill="1" applyBorder="1" applyAlignment="1">
      <alignment horizontal="right" vertical="center"/>
    </xf>
    <xf numFmtId="3" fontId="22" fillId="4" borderId="16" xfId="14" applyNumberFormat="1" applyFont="1" applyFill="1" applyBorder="1" applyAlignment="1">
      <alignment horizontal="right" vertical="center"/>
    </xf>
    <xf numFmtId="169" fontId="22" fillId="5" borderId="16" xfId="14" applyNumberFormat="1" applyFont="1" applyFill="1" applyBorder="1" applyAlignment="1">
      <alignment horizontal="right" vertical="center"/>
    </xf>
    <xf numFmtId="169" fontId="32" fillId="5" borderId="16" xfId="14" applyNumberFormat="1" applyFont="1" applyFill="1" applyBorder="1" applyAlignment="1">
      <alignment horizontal="right" vertical="center"/>
    </xf>
    <xf numFmtId="0" fontId="6" fillId="4" borderId="0" xfId="0" applyFont="1" applyFill="1" applyAlignment="1">
      <alignment horizontal="left" vertical="center" wrapText="1"/>
    </xf>
    <xf numFmtId="0" fontId="6" fillId="2" borderId="12" xfId="0" applyFont="1" applyFill="1" applyBorder="1" applyAlignment="1">
      <alignment horizontal="center" vertical="center" wrapText="1"/>
    </xf>
    <xf numFmtId="0" fontId="6" fillId="5" borderId="12" xfId="0" applyFont="1" applyFill="1" applyBorder="1" applyAlignment="1">
      <alignment horizontal="right" vertical="center" wrapText="1"/>
    </xf>
    <xf numFmtId="0" fontId="6" fillId="2" borderId="12" xfId="0" applyFont="1" applyFill="1" applyBorder="1" applyAlignment="1">
      <alignment horizontal="right" vertical="center" wrapText="1"/>
    </xf>
    <xf numFmtId="179" fontId="10" fillId="2" borderId="12" xfId="1" applyNumberFormat="1" applyFont="1" applyFill="1" applyBorder="1" applyAlignment="1">
      <alignment horizontal="right" vertical="center" wrapText="1"/>
    </xf>
    <xf numFmtId="0" fontId="6" fillId="2" borderId="11" xfId="0" applyFont="1" applyFill="1" applyBorder="1" applyAlignment="1">
      <alignment horizontal="center" vertical="center" wrapText="1"/>
    </xf>
    <xf numFmtId="0" fontId="10" fillId="2" borderId="11" xfId="0" applyFont="1" applyFill="1" applyBorder="1" applyAlignment="1">
      <alignment horizontal="right" vertical="center" wrapText="1"/>
    </xf>
    <xf numFmtId="179" fontId="10" fillId="2" borderId="11" xfId="1" applyNumberFormat="1" applyFont="1" applyFill="1" applyBorder="1" applyAlignment="1">
      <alignment horizontal="right" vertical="center" wrapText="1"/>
    </xf>
    <xf numFmtId="0" fontId="6" fillId="2" borderId="12" xfId="0" applyFont="1" applyFill="1" applyBorder="1" applyAlignment="1">
      <alignment horizontal="left" vertical="center" wrapText="1" indent="3"/>
    </xf>
    <xf numFmtId="0" fontId="6" fillId="2" borderId="9" xfId="0" applyFont="1" applyFill="1" applyBorder="1" applyAlignment="1">
      <alignment horizontal="left" vertical="center" wrapText="1" indent="3"/>
    </xf>
    <xf numFmtId="0" fontId="6" fillId="2" borderId="9" xfId="0" applyFont="1" applyFill="1" applyBorder="1" applyAlignment="1">
      <alignment horizontal="center" vertical="center" wrapText="1"/>
    </xf>
    <xf numFmtId="0" fontId="10" fillId="2" borderId="9" xfId="0" applyFont="1" applyFill="1" applyBorder="1" applyAlignment="1">
      <alignment horizontal="right" vertical="center" wrapText="1"/>
    </xf>
    <xf numFmtId="179" fontId="10" fillId="2" borderId="9" xfId="1" applyNumberFormat="1" applyFont="1" applyFill="1" applyBorder="1" applyAlignment="1">
      <alignment horizontal="right" vertical="center" wrapText="1"/>
    </xf>
    <xf numFmtId="0" fontId="6" fillId="2" borderId="0" xfId="0" applyFont="1" applyFill="1" applyAlignment="1">
      <alignment horizontal="right" vertical="center" wrapText="1"/>
    </xf>
    <xf numFmtId="177" fontId="10" fillId="2" borderId="11" xfId="0" applyNumberFormat="1" applyFont="1" applyFill="1" applyBorder="1" applyAlignment="1">
      <alignment horizontal="right" vertical="center"/>
    </xf>
    <xf numFmtId="171" fontId="6" fillId="5" borderId="11" xfId="0" applyNumberFormat="1" applyFont="1" applyFill="1" applyBorder="1" applyAlignment="1">
      <alignment horizontal="right" vertical="center" wrapText="1"/>
    </xf>
    <xf numFmtId="0" fontId="6" fillId="2" borderId="16" xfId="0" applyFont="1" applyFill="1" applyBorder="1" applyAlignment="1">
      <alignment horizontal="center" vertical="center" wrapText="1"/>
    </xf>
    <xf numFmtId="0" fontId="6" fillId="5" borderId="16" xfId="0" applyFont="1" applyFill="1" applyBorder="1" applyAlignment="1">
      <alignment horizontal="right" vertical="center" wrapText="1"/>
    </xf>
    <xf numFmtId="176" fontId="22" fillId="5" borderId="9" xfId="14" applyNumberFormat="1" applyFont="1" applyFill="1" applyBorder="1" applyAlignment="1">
      <alignment horizontal="right" vertical="center"/>
    </xf>
    <xf numFmtId="176" fontId="22" fillId="4" borderId="9" xfId="14" applyNumberFormat="1" applyFont="1" applyFill="1" applyBorder="1" applyAlignment="1">
      <alignment horizontal="right" vertical="center"/>
    </xf>
    <xf numFmtId="176" fontId="43" fillId="4" borderId="9" xfId="14" applyNumberFormat="1" applyFont="1" applyFill="1" applyBorder="1" applyAlignment="1">
      <alignment horizontal="right" vertical="center"/>
    </xf>
    <xf numFmtId="165" fontId="6" fillId="5" borderId="12" xfId="0" applyNumberFormat="1" applyFont="1" applyFill="1" applyBorder="1" applyAlignment="1">
      <alignment horizontal="right" vertical="center" wrapText="1"/>
    </xf>
    <xf numFmtId="2" fontId="6" fillId="5" borderId="11" xfId="0" applyNumberFormat="1" applyFont="1" applyFill="1" applyBorder="1" applyAlignment="1">
      <alignment horizontal="right" vertical="center" wrapText="1"/>
    </xf>
    <xf numFmtId="2" fontId="6" fillId="2" borderId="11" xfId="0" applyNumberFormat="1" applyFont="1" applyFill="1" applyBorder="1" applyAlignment="1">
      <alignment horizontal="right" vertical="center" wrapText="1"/>
    </xf>
    <xf numFmtId="2" fontId="6" fillId="5" borderId="12" xfId="0" applyNumberFormat="1" applyFont="1" applyFill="1" applyBorder="1" applyAlignment="1">
      <alignment horizontal="right" vertical="center" wrapText="1"/>
    </xf>
    <xf numFmtId="2" fontId="6" fillId="2" borderId="12" xfId="0" applyNumberFormat="1" applyFont="1" applyFill="1" applyBorder="1" applyAlignment="1">
      <alignment horizontal="right" vertical="center" wrapText="1"/>
    </xf>
    <xf numFmtId="179" fontId="10" fillId="2" borderId="16" xfId="1" applyNumberFormat="1" applyFont="1" applyFill="1" applyBorder="1" applyAlignment="1">
      <alignment horizontal="right" vertical="center" wrapText="1"/>
    </xf>
    <xf numFmtId="0" fontId="6" fillId="4" borderId="0" xfId="0" applyFont="1" applyFill="1" applyAlignment="1">
      <alignment horizontal="center" vertical="center"/>
    </xf>
    <xf numFmtId="172" fontId="22" fillId="4" borderId="0" xfId="14" applyNumberFormat="1" applyFont="1" applyFill="1" applyBorder="1" applyAlignment="1">
      <alignment horizontal="right" vertical="center"/>
    </xf>
    <xf numFmtId="172" fontId="43" fillId="4" borderId="0" xfId="14" applyNumberFormat="1" applyFont="1" applyFill="1" applyBorder="1" applyAlignment="1">
      <alignment horizontal="right" vertical="center"/>
    </xf>
    <xf numFmtId="173" fontId="43" fillId="4" borderId="0" xfId="14" applyNumberFormat="1" applyFont="1" applyFill="1" applyBorder="1" applyAlignment="1">
      <alignment horizontal="right" vertical="center"/>
    </xf>
    <xf numFmtId="167" fontId="10" fillId="2" borderId="11" xfId="0" applyNumberFormat="1" applyFont="1" applyFill="1" applyBorder="1" applyAlignment="1">
      <alignment horizontal="right" vertical="center"/>
    </xf>
    <xf numFmtId="0" fontId="26" fillId="2" borderId="0" xfId="0" applyFont="1" applyFill="1" applyAlignment="1">
      <alignment horizontal="left" indent="1"/>
    </xf>
    <xf numFmtId="0" fontId="6" fillId="2" borderId="0" xfId="0" applyFont="1" applyFill="1" applyAlignment="1">
      <alignment horizontal="center" vertical="center"/>
    </xf>
    <xf numFmtId="165" fontId="22" fillId="4" borderId="10" xfId="14" applyNumberFormat="1" applyFont="1" applyFill="1" applyBorder="1" applyAlignment="1">
      <alignment horizontal="right" vertical="center"/>
    </xf>
    <xf numFmtId="174" fontId="22" fillId="4" borderId="8" xfId="14" applyNumberFormat="1" applyFont="1" applyFill="1" applyBorder="1" applyAlignment="1">
      <alignment horizontal="right" vertical="center"/>
    </xf>
    <xf numFmtId="0" fontId="44" fillId="2" borderId="0" xfId="0" applyFont="1" applyFill="1" applyAlignment="1">
      <alignment wrapText="1"/>
    </xf>
    <xf numFmtId="0" fontId="9" fillId="2" borderId="11" xfId="0" applyFont="1" applyFill="1" applyBorder="1" applyAlignment="1">
      <alignment horizontal="center" vertical="center" wrapText="1"/>
    </xf>
    <xf numFmtId="176" fontId="32" fillId="5" borderId="9" xfId="14" applyNumberFormat="1" applyFont="1" applyFill="1" applyBorder="1" applyAlignment="1">
      <alignment horizontal="right" vertical="center"/>
    </xf>
    <xf numFmtId="176" fontId="32" fillId="4" borderId="9" xfId="14" applyNumberFormat="1" applyFont="1" applyFill="1" applyBorder="1" applyAlignment="1">
      <alignment horizontal="right" vertical="center"/>
    </xf>
    <xf numFmtId="0" fontId="9" fillId="2" borderId="0" xfId="0" applyFont="1" applyFill="1" applyAlignment="1">
      <alignment horizontal="left" vertical="center" indent="1"/>
    </xf>
    <xf numFmtId="0" fontId="9" fillId="2" borderId="11" xfId="0" applyFont="1" applyFill="1" applyBorder="1" applyAlignment="1">
      <alignment horizontal="left" vertical="center" wrapText="1" indent="3"/>
    </xf>
    <xf numFmtId="174" fontId="32" fillId="5" borderId="9" xfId="14" applyNumberFormat="1" applyFont="1" applyFill="1" applyBorder="1" applyAlignment="1">
      <alignment horizontal="right" vertical="center"/>
    </xf>
    <xf numFmtId="174" fontId="32" fillId="4" borderId="9" xfId="14" applyNumberFormat="1" applyFont="1" applyFill="1" applyBorder="1" applyAlignment="1">
      <alignment horizontal="right" vertical="center"/>
    </xf>
    <xf numFmtId="0" fontId="31" fillId="2" borderId="0" xfId="0" applyFont="1" applyFill="1"/>
    <xf numFmtId="0" fontId="38" fillId="0" borderId="0" xfId="0" applyFont="1" applyAlignment="1">
      <alignment horizontal="left" vertical="center"/>
    </xf>
    <xf numFmtId="166" fontId="6" fillId="2" borderId="0" xfId="14" applyNumberFormat="1" applyFont="1" applyFill="1" applyBorder="1" applyAlignment="1">
      <alignment horizontal="right" vertical="center"/>
    </xf>
    <xf numFmtId="171" fontId="6" fillId="2" borderId="0" xfId="1" applyNumberFormat="1" applyFont="1" applyFill="1" applyBorder="1" applyAlignment="1">
      <alignment horizontal="right" vertical="center"/>
    </xf>
    <xf numFmtId="0" fontId="39" fillId="2" borderId="1" xfId="0" applyFont="1" applyFill="1" applyBorder="1" applyAlignment="1">
      <alignment horizontal="left"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center"/>
    </xf>
    <xf numFmtId="176" fontId="22" fillId="4" borderId="16" xfId="14" applyNumberFormat="1" applyFont="1" applyFill="1" applyBorder="1" applyAlignment="1">
      <alignment horizontal="right" vertical="center"/>
    </xf>
    <xf numFmtId="3" fontId="6" fillId="5" borderId="12"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wrapText="1"/>
    </xf>
    <xf numFmtId="3" fontId="6" fillId="5" borderId="11" xfId="0" applyNumberFormat="1" applyFont="1" applyFill="1" applyBorder="1" applyAlignment="1">
      <alignment horizontal="right" vertical="center" wrapText="1"/>
    </xf>
    <xf numFmtId="3" fontId="6" fillId="2" borderId="11" xfId="0" applyNumberFormat="1" applyFont="1" applyFill="1" applyBorder="1" applyAlignment="1">
      <alignment horizontal="right" vertical="center" wrapText="1"/>
    </xf>
    <xf numFmtId="0" fontId="25" fillId="2" borderId="1" xfId="0" applyFont="1" applyFill="1" applyBorder="1" applyAlignment="1">
      <alignment vertical="center"/>
    </xf>
    <xf numFmtId="0" fontId="39" fillId="2" borderId="0" xfId="0" applyFont="1" applyFill="1" applyAlignment="1">
      <alignment horizontal="left" vertical="center" indent="1"/>
    </xf>
    <xf numFmtId="0" fontId="24" fillId="0" borderId="0" xfId="0" applyFont="1"/>
    <xf numFmtId="0" fontId="46" fillId="2" borderId="0" xfId="0" applyFont="1" applyFill="1"/>
    <xf numFmtId="0" fontId="47" fillId="2" borderId="0" xfId="0" applyFont="1" applyFill="1"/>
    <xf numFmtId="0" fontId="47" fillId="2" borderId="0" xfId="0" applyFont="1" applyFill="1" applyAlignment="1">
      <alignment wrapText="1"/>
    </xf>
    <xf numFmtId="0" fontId="46" fillId="2" borderId="0" xfId="0" applyFont="1" applyFill="1" applyAlignment="1">
      <alignment wrapText="1"/>
    </xf>
    <xf numFmtId="0" fontId="20" fillId="2" borderId="0" xfId="0" applyFont="1" applyFill="1"/>
    <xf numFmtId="0" fontId="50" fillId="2" borderId="0" xfId="0" applyFont="1" applyFill="1"/>
    <xf numFmtId="0" fontId="50" fillId="2" borderId="0" xfId="0" applyFont="1" applyFill="1" applyAlignment="1">
      <alignment horizontal="center" vertical="center" wrapText="1"/>
    </xf>
    <xf numFmtId="0" fontId="51" fillId="2" borderId="0" xfId="0" applyFont="1" applyFill="1"/>
    <xf numFmtId="0" fontId="49" fillId="2" borderId="0" xfId="0" applyFont="1" applyFill="1"/>
    <xf numFmtId="0" fontId="46" fillId="2" borderId="0" xfId="0" applyFont="1" applyFill="1" applyAlignment="1">
      <alignment horizontal="right"/>
    </xf>
    <xf numFmtId="0" fontId="46" fillId="2" borderId="0" xfId="0" applyFont="1" applyFill="1" applyAlignment="1">
      <alignment horizontal="center" wrapText="1"/>
    </xf>
    <xf numFmtId="0" fontId="47" fillId="2" borderId="0" xfId="0" applyFont="1" applyFill="1" applyAlignment="1">
      <alignment horizontal="center" wrapText="1"/>
    </xf>
    <xf numFmtId="0" fontId="52" fillId="2" borderId="0" xfId="0" applyFont="1" applyFill="1" applyAlignment="1">
      <alignment horizontal="left" vertical="center"/>
    </xf>
    <xf numFmtId="3" fontId="46" fillId="2" borderId="0" xfId="0" applyNumberFormat="1" applyFont="1" applyFill="1"/>
    <xf numFmtId="169" fontId="46" fillId="2" borderId="0" xfId="0" applyNumberFormat="1" applyFont="1" applyFill="1"/>
    <xf numFmtId="4" fontId="46" fillId="2" borderId="0" xfId="0" applyNumberFormat="1" applyFont="1" applyFill="1"/>
    <xf numFmtId="0" fontId="49" fillId="2" borderId="3" xfId="0" applyFont="1" applyFill="1" applyBorder="1"/>
    <xf numFmtId="0" fontId="47" fillId="2" borderId="3" xfId="0" applyFont="1" applyFill="1" applyBorder="1"/>
    <xf numFmtId="0" fontId="46" fillId="2" borderId="3" xfId="0" applyFont="1" applyFill="1" applyBorder="1" applyAlignment="1">
      <alignment horizontal="right"/>
    </xf>
    <xf numFmtId="0" fontId="46" fillId="0" borderId="3" xfId="0" applyFont="1" applyBorder="1" applyAlignment="1">
      <alignment horizontal="right" wrapText="1"/>
    </xf>
    <xf numFmtId="0" fontId="6" fillId="4" borderId="12" xfId="0" applyFont="1" applyFill="1" applyBorder="1" applyAlignment="1">
      <alignment horizontal="right" vertical="center"/>
    </xf>
    <xf numFmtId="172" fontId="22" fillId="5" borderId="12" xfId="14" applyNumberFormat="1" applyFont="1" applyFill="1" applyBorder="1" applyAlignment="1">
      <alignment horizontal="right" vertical="center"/>
    </xf>
    <xf numFmtId="172" fontId="22" fillId="4" borderId="12" xfId="14" applyNumberFormat="1" applyFont="1" applyFill="1" applyBorder="1" applyAlignment="1">
      <alignment horizontal="right" vertical="center"/>
    </xf>
    <xf numFmtId="172" fontId="43" fillId="4" borderId="12" xfId="14" applyNumberFormat="1" applyFont="1" applyFill="1" applyBorder="1" applyAlignment="1">
      <alignment horizontal="right" vertical="center"/>
    </xf>
    <xf numFmtId="173" fontId="43" fillId="4" borderId="12" xfId="14" applyNumberFormat="1" applyFont="1" applyFill="1" applyBorder="1" applyAlignment="1">
      <alignment horizontal="right" vertical="center"/>
    </xf>
    <xf numFmtId="0" fontId="9" fillId="4" borderId="14" xfId="0" applyFont="1" applyFill="1" applyBorder="1" applyAlignment="1">
      <alignment horizontal="center" vertical="center" wrapText="1"/>
    </xf>
    <xf numFmtId="0" fontId="31" fillId="2" borderId="0" xfId="0" applyFont="1" applyFill="1" applyAlignment="1">
      <alignment vertical="top" wrapText="1"/>
    </xf>
    <xf numFmtId="0" fontId="31" fillId="2" borderId="0" xfId="0" applyFont="1" applyFill="1" applyAlignment="1">
      <alignment vertical="top"/>
    </xf>
    <xf numFmtId="174" fontId="43" fillId="4" borderId="16" xfId="14" applyNumberFormat="1" applyFont="1" applyFill="1" applyBorder="1" applyAlignment="1">
      <alignment horizontal="right" vertical="center"/>
    </xf>
    <xf numFmtId="3" fontId="43" fillId="4" borderId="16" xfId="14" applyNumberFormat="1" applyFont="1" applyFill="1" applyBorder="1" applyAlignment="1">
      <alignment horizontal="right" vertical="center"/>
    </xf>
    <xf numFmtId="0" fontId="31" fillId="4" borderId="0" xfId="0" applyFont="1" applyFill="1"/>
    <xf numFmtId="182" fontId="6" fillId="5" borderId="15" xfId="0" applyNumberFormat="1" applyFont="1" applyFill="1" applyBorder="1" applyAlignment="1">
      <alignment horizontal="right" vertical="center"/>
    </xf>
    <xf numFmtId="182" fontId="6" fillId="2" borderId="15" xfId="0" applyNumberFormat="1" applyFont="1" applyFill="1" applyBorder="1" applyAlignment="1">
      <alignment horizontal="right" vertical="center"/>
    </xf>
    <xf numFmtId="10" fontId="25" fillId="2" borderId="0" xfId="0" applyNumberFormat="1" applyFont="1" applyFill="1"/>
    <xf numFmtId="3" fontId="25" fillId="2" borderId="0" xfId="0" applyNumberFormat="1" applyFont="1" applyFill="1"/>
    <xf numFmtId="0" fontId="9" fillId="2" borderId="7" xfId="0" applyFont="1" applyFill="1" applyBorder="1" applyAlignment="1">
      <alignment horizontal="left" vertical="center"/>
    </xf>
    <xf numFmtId="0" fontId="54" fillId="2" borderId="0" xfId="0" applyFont="1" applyFill="1" applyAlignment="1">
      <alignment wrapText="1"/>
    </xf>
    <xf numFmtId="0" fontId="54" fillId="2" borderId="0" xfId="0" applyFont="1" applyFill="1"/>
    <xf numFmtId="10" fontId="54" fillId="2" borderId="0" xfId="0" applyNumberFormat="1" applyFont="1" applyFill="1"/>
    <xf numFmtId="169" fontId="54" fillId="2" borderId="0" xfId="0" applyNumberFormat="1" applyFont="1" applyFill="1"/>
    <xf numFmtId="0" fontId="31" fillId="0" borderId="0" xfId="0" applyFont="1" applyAlignment="1">
      <alignment vertical="center"/>
    </xf>
    <xf numFmtId="165" fontId="32" fillId="5" borderId="9" xfId="1" applyNumberFormat="1" applyFont="1" applyFill="1" applyBorder="1" applyAlignment="1">
      <alignment horizontal="right" vertical="center"/>
    </xf>
    <xf numFmtId="165" fontId="31" fillId="2" borderId="0" xfId="0" applyNumberFormat="1" applyFont="1" applyFill="1" applyAlignment="1">
      <alignment vertical="top" wrapText="1"/>
    </xf>
    <xf numFmtId="172" fontId="43" fillId="4" borderId="9" xfId="31" applyNumberFormat="1" applyFont="1" applyFill="1" applyBorder="1" applyAlignment="1">
      <alignment horizontal="right" vertical="top"/>
    </xf>
    <xf numFmtId="173" fontId="43" fillId="4" borderId="9" xfId="31" applyNumberFormat="1" applyFont="1" applyFill="1" applyBorder="1" applyAlignment="1">
      <alignment horizontal="right" vertical="top"/>
    </xf>
    <xf numFmtId="172" fontId="43" fillId="4" borderId="11" xfId="31" applyNumberFormat="1" applyFont="1" applyFill="1" applyBorder="1" applyAlignment="1">
      <alignment horizontal="right" vertical="top"/>
    </xf>
    <xf numFmtId="173" fontId="43" fillId="4" borderId="11" xfId="31" applyNumberFormat="1" applyFont="1" applyFill="1" applyBorder="1" applyAlignment="1">
      <alignment horizontal="right" vertical="top"/>
    </xf>
    <xf numFmtId="174" fontId="43" fillId="4" borderId="11" xfId="31" applyNumberFormat="1" applyFont="1" applyFill="1" applyBorder="1" applyAlignment="1">
      <alignment horizontal="right" vertical="top"/>
    </xf>
    <xf numFmtId="172" fontId="22" fillId="5" borderId="9" xfId="31" applyNumberFormat="1" applyFont="1" applyFill="1" applyBorder="1" applyAlignment="1">
      <alignment horizontal="right" vertical="center"/>
    </xf>
    <xf numFmtId="172" fontId="22" fillId="4" borderId="9" xfId="31" applyNumberFormat="1" applyFont="1" applyFill="1" applyBorder="1" applyAlignment="1">
      <alignment horizontal="right" vertical="center"/>
    </xf>
    <xf numFmtId="172" fontId="22" fillId="5" borderId="11" xfId="31" applyNumberFormat="1" applyFont="1" applyFill="1" applyBorder="1" applyAlignment="1">
      <alignment horizontal="right" vertical="center"/>
    </xf>
    <xf numFmtId="172" fontId="22" fillId="4" borderId="11" xfId="31" applyNumberFormat="1" applyFont="1" applyFill="1" applyBorder="1" applyAlignment="1">
      <alignment horizontal="right" vertical="center"/>
    </xf>
    <xf numFmtId="174" fontId="22" fillId="5" borderId="11" xfId="31" applyNumberFormat="1" applyFont="1" applyFill="1" applyBorder="1" applyAlignment="1">
      <alignment horizontal="right" vertical="center"/>
    </xf>
    <xf numFmtId="174" fontId="22" fillId="4" borderId="11" xfId="31" applyNumberFormat="1" applyFont="1" applyFill="1" applyBorder="1" applyAlignment="1">
      <alignment horizontal="right" vertical="center"/>
    </xf>
    <xf numFmtId="0" fontId="56" fillId="2" borderId="0" xfId="0" applyFont="1" applyFill="1" applyAlignment="1">
      <alignment horizontal="left" vertical="center" wrapText="1"/>
    </xf>
    <xf numFmtId="4" fontId="22" fillId="5" borderId="16" xfId="14" applyNumberFormat="1" applyFont="1" applyFill="1" applyBorder="1" applyAlignment="1">
      <alignment horizontal="right" vertical="center"/>
    </xf>
    <xf numFmtId="2" fontId="6" fillId="5" borderId="12" xfId="1" applyNumberFormat="1" applyFont="1" applyFill="1" applyBorder="1" applyAlignment="1">
      <alignment horizontal="right" vertical="center" wrapText="1"/>
    </xf>
    <xf numFmtId="171" fontId="6" fillId="5" borderId="16" xfId="1" applyNumberFormat="1" applyFont="1" applyFill="1" applyBorder="1" applyAlignment="1">
      <alignment horizontal="right" vertical="center" wrapText="1"/>
    </xf>
    <xf numFmtId="167" fontId="6" fillId="5" borderId="15" xfId="0" applyNumberFormat="1" applyFont="1" applyFill="1" applyBorder="1" applyAlignment="1">
      <alignment horizontal="right" vertical="center"/>
    </xf>
    <xf numFmtId="167" fontId="6" fillId="2" borderId="15" xfId="0" applyNumberFormat="1" applyFont="1" applyFill="1" applyBorder="1" applyAlignment="1">
      <alignment horizontal="right" vertical="center"/>
    </xf>
    <xf numFmtId="167" fontId="10" fillId="2" borderId="15" xfId="0" applyNumberFormat="1" applyFont="1" applyFill="1" applyBorder="1" applyAlignment="1">
      <alignment horizontal="right" vertical="center"/>
    </xf>
    <xf numFmtId="0" fontId="25" fillId="2" borderId="1" xfId="0" applyFont="1" applyFill="1" applyBorder="1" applyAlignment="1">
      <alignment vertical="center" wrapText="1"/>
    </xf>
    <xf numFmtId="172" fontId="22" fillId="4" borderId="20" xfId="14" applyNumberFormat="1" applyFont="1" applyFill="1" applyBorder="1" applyAlignment="1">
      <alignment horizontal="right" vertical="center"/>
    </xf>
    <xf numFmtId="173" fontId="43" fillId="5" borderId="9" xfId="14" applyNumberFormat="1" applyFont="1" applyFill="1" applyBorder="1" applyAlignment="1">
      <alignment horizontal="right" vertical="center"/>
    </xf>
    <xf numFmtId="3" fontId="6" fillId="2" borderId="0" xfId="0" applyNumberFormat="1" applyFont="1" applyFill="1" applyAlignment="1">
      <alignment horizontal="right" vertical="center"/>
    </xf>
    <xf numFmtId="0" fontId="0" fillId="2" borderId="0" xfId="0" applyFill="1"/>
    <xf numFmtId="0" fontId="48" fillId="2" borderId="0" xfId="0" applyFont="1" applyFill="1"/>
    <xf numFmtId="0" fontId="31" fillId="2" borderId="0" xfId="0" applyFont="1" applyFill="1" applyAlignment="1">
      <alignment horizontal="left" vertical="center" indent="1"/>
    </xf>
    <xf numFmtId="0" fontId="52" fillId="2" borderId="0" xfId="0" applyFont="1" applyFill="1" applyAlignment="1">
      <alignment vertical="center"/>
    </xf>
    <xf numFmtId="0" fontId="49" fillId="2" borderId="0" xfId="0" applyFont="1" applyFill="1" applyAlignment="1">
      <alignment wrapText="1"/>
    </xf>
    <xf numFmtId="0" fontId="31" fillId="2" borderId="0" xfId="0" applyFont="1" applyFill="1" applyAlignment="1">
      <alignment horizontal="left" vertical="top" indent="1"/>
    </xf>
    <xf numFmtId="0" fontId="31" fillId="2" borderId="0" xfId="0" applyFont="1" applyFill="1" applyAlignment="1">
      <alignment horizontal="left" indent="1"/>
    </xf>
    <xf numFmtId="0" fontId="20" fillId="2" borderId="0" xfId="0" applyFont="1" applyFill="1" applyAlignment="1">
      <alignment wrapText="1"/>
    </xf>
    <xf numFmtId="166" fontId="6" fillId="2" borderId="0" xfId="14" applyNumberFormat="1" applyFont="1" applyFill="1" applyBorder="1" applyAlignment="1">
      <alignment horizontal="right" wrapText="1"/>
    </xf>
    <xf numFmtId="166" fontId="6" fillId="2" borderId="0" xfId="14" applyNumberFormat="1" applyFont="1" applyFill="1" applyBorder="1" applyAlignment="1">
      <alignment horizontal="right"/>
    </xf>
    <xf numFmtId="0" fontId="59" fillId="2" borderId="0" xfId="0" applyFont="1" applyFill="1" applyAlignment="1">
      <alignment horizontal="left" indent="1"/>
    </xf>
    <xf numFmtId="0" fontId="30" fillId="2" borderId="0" xfId="0" applyFont="1" applyFill="1" applyAlignment="1">
      <alignment vertical="center"/>
    </xf>
    <xf numFmtId="0" fontId="30" fillId="2" borderId="0" xfId="0" applyFont="1" applyFill="1" applyAlignment="1">
      <alignment vertical="center" wrapText="1"/>
    </xf>
    <xf numFmtId="166" fontId="25" fillId="2" borderId="0" xfId="0" applyNumberFormat="1" applyFont="1" applyFill="1"/>
    <xf numFmtId="181" fontId="25" fillId="2" borderId="0" xfId="0" applyNumberFormat="1" applyFont="1" applyFill="1"/>
    <xf numFmtId="170" fontId="25" fillId="2" borderId="0" xfId="14" applyNumberFormat="1" applyFont="1" applyFill="1"/>
    <xf numFmtId="169" fontId="20" fillId="2" borderId="0" xfId="0" applyNumberFormat="1" applyFont="1" applyFill="1"/>
    <xf numFmtId="10" fontId="6" fillId="2" borderId="0" xfId="0" applyNumberFormat="1" applyFont="1" applyFill="1" applyAlignment="1">
      <alignment horizontal="right" vertical="center"/>
    </xf>
    <xf numFmtId="10" fontId="6" fillId="2" borderId="0" xfId="0" applyNumberFormat="1" applyFont="1" applyFill="1" applyAlignment="1">
      <alignment horizontal="right" vertical="center" wrapText="1"/>
    </xf>
    <xf numFmtId="4" fontId="25" fillId="2" borderId="0" xfId="0" applyNumberFormat="1" applyFont="1" applyFill="1"/>
    <xf numFmtId="10" fontId="23" fillId="2" borderId="0" xfId="0" applyNumberFormat="1" applyFont="1" applyFill="1"/>
    <xf numFmtId="179" fontId="10" fillId="0" borderId="11" xfId="1" applyNumberFormat="1" applyFont="1" applyBorder="1" applyAlignment="1">
      <alignment horizontal="right" vertical="center" wrapText="1"/>
    </xf>
    <xf numFmtId="0" fontId="22" fillId="4" borderId="11" xfId="1" applyNumberFormat="1" applyFont="1" applyFill="1" applyBorder="1" applyAlignment="1">
      <alignment horizontal="right" vertical="center"/>
    </xf>
    <xf numFmtId="2" fontId="22" fillId="5" borderId="11" xfId="1" applyNumberFormat="1" applyFont="1" applyFill="1" applyBorder="1" applyAlignment="1">
      <alignment horizontal="right" vertical="center"/>
    </xf>
    <xf numFmtId="2" fontId="22" fillId="4" borderId="11" xfId="1" applyNumberFormat="1" applyFont="1" applyFill="1" applyBorder="1" applyAlignment="1">
      <alignment horizontal="right" vertical="center"/>
    </xf>
    <xf numFmtId="171" fontId="22" fillId="5" borderId="11" xfId="14" applyNumberFormat="1" applyFont="1" applyFill="1" applyBorder="1" applyAlignment="1">
      <alignment horizontal="right" vertical="center"/>
    </xf>
    <xf numFmtId="171" fontId="22" fillId="4" borderId="11" xfId="14" applyNumberFormat="1" applyFont="1" applyFill="1" applyBorder="1" applyAlignment="1">
      <alignment horizontal="right" vertical="center"/>
    </xf>
    <xf numFmtId="174" fontId="43" fillId="2" borderId="16" xfId="14" applyNumberFormat="1" applyFont="1" applyFill="1" applyBorder="1" applyAlignment="1">
      <alignment horizontal="right" vertical="center"/>
    </xf>
    <xf numFmtId="0" fontId="10" fillId="4" borderId="9" xfId="0" applyFont="1" applyFill="1" applyBorder="1" applyAlignment="1">
      <alignment horizontal="left" vertical="center" wrapText="1"/>
    </xf>
    <xf numFmtId="0" fontId="10" fillId="4" borderId="12" xfId="0" applyFont="1" applyFill="1" applyBorder="1" applyAlignment="1">
      <alignment horizontal="left" vertical="center" wrapText="1"/>
    </xf>
    <xf numFmtId="173" fontId="43" fillId="4" borderId="9" xfId="14" applyNumberFormat="1" applyFont="1" applyFill="1" applyBorder="1" applyAlignment="1">
      <alignment horizontal="right" vertical="top"/>
    </xf>
    <xf numFmtId="0" fontId="6" fillId="2" borderId="11" xfId="0" applyFont="1" applyFill="1" applyBorder="1" applyAlignment="1">
      <alignment horizontal="left" vertical="center" wrapText="1"/>
    </xf>
    <xf numFmtId="0" fontId="9" fillId="2" borderId="0" xfId="0" applyFont="1" applyFill="1" applyAlignment="1">
      <alignment horizontal="center" vertical="center" wrapText="1"/>
    </xf>
    <xf numFmtId="0" fontId="6" fillId="2" borderId="0" xfId="0" applyFont="1" applyFill="1" applyAlignment="1">
      <alignment horizontal="center" vertical="center" wrapText="1"/>
    </xf>
    <xf numFmtId="2" fontId="6" fillId="5" borderId="0" xfId="0" applyNumberFormat="1" applyFont="1" applyFill="1" applyAlignment="1">
      <alignment horizontal="right" vertical="center" wrapText="1"/>
    </xf>
    <xf numFmtId="2" fontId="6" fillId="2" borderId="0" xfId="0" applyNumberFormat="1" applyFont="1" applyFill="1" applyAlignment="1">
      <alignment horizontal="right" vertical="center" wrapText="1"/>
    </xf>
    <xf numFmtId="177" fontId="10" fillId="2" borderId="9" xfId="0" applyNumberFormat="1" applyFont="1" applyFill="1" applyBorder="1" applyAlignment="1">
      <alignment horizontal="right" vertical="center"/>
    </xf>
    <xf numFmtId="172" fontId="22" fillId="5" borderId="16" xfId="14" applyNumberFormat="1" applyFont="1" applyFill="1" applyBorder="1" applyAlignment="1">
      <alignment horizontal="right" vertical="center"/>
    </xf>
    <xf numFmtId="0" fontId="31" fillId="0" borderId="0" xfId="0" applyFont="1" applyAlignment="1">
      <alignment horizontal="left" indent="1"/>
    </xf>
    <xf numFmtId="9" fontId="10" fillId="2" borderId="15" xfId="1" applyFont="1" applyFill="1" applyBorder="1" applyAlignment="1">
      <alignment horizontal="right" vertical="center" wrapText="1"/>
    </xf>
    <xf numFmtId="0" fontId="6" fillId="4" borderId="14" xfId="0" applyFont="1" applyFill="1" applyBorder="1" applyAlignment="1">
      <alignment horizontal="left" vertical="center" wrapText="1" indent="2"/>
    </xf>
    <xf numFmtId="171" fontId="6" fillId="2" borderId="11" xfId="0" quotePrefix="1" applyNumberFormat="1" applyFont="1" applyFill="1" applyBorder="1" applyAlignment="1">
      <alignment horizontal="right" vertical="center" wrapText="1"/>
    </xf>
    <xf numFmtId="0" fontId="59" fillId="0" borderId="0" xfId="0" quotePrefix="1" applyFont="1"/>
    <xf numFmtId="184" fontId="6" fillId="2" borderId="0" xfId="14" applyNumberFormat="1" applyFont="1" applyFill="1" applyBorder="1" applyAlignment="1">
      <alignment horizontal="right"/>
    </xf>
    <xf numFmtId="0" fontId="6" fillId="3" borderId="21" xfId="0" applyFont="1" applyFill="1" applyBorder="1" applyAlignment="1">
      <alignment horizontal="right" vertical="center"/>
    </xf>
    <xf numFmtId="0" fontId="6" fillId="6" borderId="21" xfId="0" applyFont="1" applyFill="1" applyBorder="1" applyAlignment="1">
      <alignment horizontal="right" vertical="center"/>
    </xf>
    <xf numFmtId="172" fontId="43" fillId="4" borderId="16" xfId="14" applyNumberFormat="1" applyFont="1" applyFill="1" applyBorder="1" applyAlignment="1">
      <alignment horizontal="right" vertical="center"/>
    </xf>
    <xf numFmtId="172" fontId="22" fillId="5" borderId="8" xfId="14" applyNumberFormat="1" applyFont="1" applyFill="1" applyBorder="1" applyAlignment="1">
      <alignment horizontal="right" vertical="center"/>
    </xf>
    <xf numFmtId="172" fontId="22" fillId="5" borderId="10" xfId="14" applyNumberFormat="1" applyFont="1" applyFill="1" applyBorder="1" applyAlignment="1">
      <alignment horizontal="right" vertical="center"/>
    </xf>
    <xf numFmtId="173" fontId="22" fillId="5" borderId="10" xfId="14" applyNumberFormat="1" applyFont="1" applyFill="1" applyBorder="1" applyAlignment="1">
      <alignment horizontal="right" vertical="center"/>
    </xf>
    <xf numFmtId="165" fontId="22" fillId="5" borderId="10" xfId="14" applyNumberFormat="1" applyFont="1" applyFill="1" applyBorder="1" applyAlignment="1">
      <alignment horizontal="right" vertical="center"/>
    </xf>
    <xf numFmtId="171" fontId="22" fillId="5" borderId="10" xfId="1" applyNumberFormat="1" applyFont="1" applyFill="1" applyBorder="1" applyAlignment="1">
      <alignment horizontal="right" vertical="center"/>
    </xf>
    <xf numFmtId="174" fontId="22" fillId="5" borderId="8" xfId="14" applyNumberFormat="1" applyFont="1" applyFill="1" applyBorder="1" applyAlignment="1">
      <alignment horizontal="right" vertical="center"/>
    </xf>
    <xf numFmtId="171" fontId="6" fillId="2" borderId="16" xfId="1" quotePrefix="1" applyNumberFormat="1" applyFont="1" applyFill="1" applyBorder="1" applyAlignment="1">
      <alignment horizontal="right" vertical="center" wrapText="1"/>
    </xf>
    <xf numFmtId="173" fontId="43" fillId="4" borderId="13" xfId="14" applyNumberFormat="1" applyFont="1" applyFill="1" applyBorder="1" applyAlignment="1">
      <alignment horizontal="right" vertical="center"/>
    </xf>
    <xf numFmtId="0" fontId="6" fillId="2" borderId="11" xfId="0" applyFont="1" applyFill="1" applyBorder="1" applyAlignment="1">
      <alignment horizontal="left" vertical="center" wrapText="1" indent="2"/>
    </xf>
    <xf numFmtId="0" fontId="31" fillId="2" borderId="22" xfId="0" applyFont="1" applyFill="1" applyBorder="1" applyAlignment="1">
      <alignment vertical="top"/>
    </xf>
    <xf numFmtId="0" fontId="69" fillId="0" borderId="0" xfId="0" applyFont="1" applyAlignment="1">
      <alignment vertical="center"/>
    </xf>
    <xf numFmtId="0" fontId="9" fillId="4" borderId="0" xfId="0" applyFont="1" applyFill="1" applyAlignment="1">
      <alignment horizontal="right" vertical="center"/>
    </xf>
    <xf numFmtId="0" fontId="30" fillId="0" borderId="0" xfId="0" applyFont="1" applyAlignment="1">
      <alignment vertical="center"/>
    </xf>
    <xf numFmtId="0" fontId="6" fillId="4" borderId="12" xfId="0" applyFont="1" applyFill="1" applyBorder="1" applyAlignment="1">
      <alignment horizontal="center" vertical="center"/>
    </xf>
    <xf numFmtId="0" fontId="10" fillId="4" borderId="24"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6" fillId="4" borderId="15" xfId="0" applyFont="1" applyFill="1" applyBorder="1" applyAlignment="1">
      <alignment horizontal="right" vertical="center"/>
    </xf>
    <xf numFmtId="165" fontId="6" fillId="3" borderId="21" xfId="0" applyNumberFormat="1" applyFont="1" applyFill="1" applyBorder="1" applyAlignment="1">
      <alignment horizontal="right" vertical="center"/>
    </xf>
    <xf numFmtId="2" fontId="6" fillId="5" borderId="16" xfId="1" applyNumberFormat="1" applyFont="1" applyFill="1" applyBorder="1" applyAlignment="1">
      <alignment horizontal="right" vertical="center" wrapText="1"/>
    </xf>
    <xf numFmtId="2" fontId="6" fillId="2" borderId="16" xfId="1" applyNumberFormat="1" applyFont="1" applyFill="1" applyBorder="1" applyAlignment="1">
      <alignment horizontal="right" vertical="center" wrapText="1"/>
    </xf>
    <xf numFmtId="0" fontId="58" fillId="0" borderId="22" xfId="0" applyFont="1" applyBorder="1" applyAlignment="1">
      <alignment horizontal="left" vertical="center"/>
    </xf>
    <xf numFmtId="0" fontId="9" fillId="2" borderId="9" xfId="0" applyFont="1" applyFill="1" applyBorder="1" applyAlignment="1">
      <alignment horizontal="center" vertical="center" wrapText="1"/>
    </xf>
    <xf numFmtId="172" fontId="22" fillId="5" borderId="0" xfId="14" applyNumberFormat="1" applyFont="1" applyFill="1" applyBorder="1" applyAlignment="1">
      <alignment horizontal="right" vertical="center"/>
    </xf>
    <xf numFmtId="0" fontId="6" fillId="4" borderId="15" xfId="0" applyFont="1" applyFill="1" applyBorder="1" applyAlignment="1">
      <alignment horizontal="center" vertical="center"/>
    </xf>
    <xf numFmtId="49" fontId="6" fillId="0" borderId="15" xfId="0" applyNumberFormat="1" applyFont="1" applyBorder="1" applyAlignment="1">
      <alignment horizontal="left" vertical="center" wrapText="1" indent="1"/>
    </xf>
    <xf numFmtId="49" fontId="6" fillId="4" borderId="11" xfId="0" applyNumberFormat="1" applyFont="1" applyFill="1" applyBorder="1" applyAlignment="1">
      <alignment horizontal="left" vertical="center" wrapText="1"/>
    </xf>
    <xf numFmtId="49" fontId="6" fillId="2" borderId="11" xfId="0" applyNumberFormat="1" applyFont="1" applyFill="1" applyBorder="1" applyAlignment="1">
      <alignment horizontal="left" vertical="center" wrapText="1" indent="3"/>
    </xf>
    <xf numFmtId="0" fontId="10" fillId="0" borderId="0" xfId="0" quotePrefix="1" applyFont="1"/>
    <xf numFmtId="49" fontId="6" fillId="4" borderId="14" xfId="0" applyNumberFormat="1" applyFont="1" applyFill="1" applyBorder="1" applyAlignment="1">
      <alignment horizontal="left" vertical="center" wrapText="1"/>
    </xf>
    <xf numFmtId="0" fontId="6" fillId="2" borderId="16" xfId="0" applyFont="1" applyFill="1" applyBorder="1" applyAlignment="1">
      <alignment horizontal="left" vertical="center" wrapText="1" indent="3"/>
    </xf>
    <xf numFmtId="49" fontId="6" fillId="4" borderId="10" xfId="0" applyNumberFormat="1" applyFont="1" applyFill="1" applyBorder="1" applyAlignment="1">
      <alignment horizontal="left" vertical="center" wrapText="1"/>
    </xf>
    <xf numFmtId="2" fontId="22" fillId="5" borderId="8" xfId="14" applyNumberFormat="1" applyFont="1" applyFill="1" applyBorder="1" applyAlignment="1">
      <alignment horizontal="right" vertical="center"/>
    </xf>
    <xf numFmtId="172" fontId="6" fillId="2" borderId="15" xfId="0" applyNumberFormat="1" applyFont="1" applyFill="1" applyBorder="1" applyAlignment="1">
      <alignment horizontal="right" vertical="center"/>
    </xf>
    <xf numFmtId="172" fontId="10" fillId="2" borderId="15" xfId="0" applyNumberFormat="1" applyFont="1" applyFill="1" applyBorder="1" applyAlignment="1">
      <alignment horizontal="right" vertical="center" wrapText="1"/>
    </xf>
    <xf numFmtId="175" fontId="6" fillId="5" borderId="0" xfId="0" applyNumberFormat="1" applyFont="1" applyFill="1" applyAlignment="1">
      <alignment horizontal="right" vertical="center"/>
    </xf>
    <xf numFmtId="175" fontId="6" fillId="2" borderId="0" xfId="0" applyNumberFormat="1" applyFont="1" applyFill="1" applyAlignment="1">
      <alignment horizontal="right" vertical="center"/>
    </xf>
    <xf numFmtId="175" fontId="10" fillId="2" borderId="0" xfId="0" applyNumberFormat="1" applyFont="1" applyFill="1" applyAlignment="1">
      <alignment horizontal="right" vertical="center"/>
    </xf>
    <xf numFmtId="165" fontId="22" fillId="5" borderId="15" xfId="14" applyNumberFormat="1" applyFont="1" applyFill="1" applyBorder="1" applyAlignment="1">
      <alignment horizontal="right" vertical="center"/>
    </xf>
    <xf numFmtId="165" fontId="22" fillId="4" borderId="15" xfId="14" applyNumberFormat="1" applyFont="1" applyFill="1" applyBorder="1" applyAlignment="1">
      <alignment horizontal="right" vertical="center"/>
    </xf>
    <xf numFmtId="165" fontId="43" fillId="4" borderId="15" xfId="14" applyNumberFormat="1" applyFont="1" applyFill="1" applyBorder="1" applyAlignment="1">
      <alignment horizontal="right" vertical="center"/>
    </xf>
    <xf numFmtId="167" fontId="6" fillId="5" borderId="13" xfId="0" applyNumberFormat="1" applyFont="1" applyFill="1" applyBorder="1" applyAlignment="1">
      <alignment horizontal="right" vertical="center"/>
    </xf>
    <xf numFmtId="167" fontId="6" fillId="2" borderId="13" xfId="0" applyNumberFormat="1" applyFont="1" applyFill="1" applyBorder="1" applyAlignment="1">
      <alignment horizontal="right" vertical="center"/>
    </xf>
    <xf numFmtId="167" fontId="10" fillId="2" borderId="13" xfId="0" applyNumberFormat="1" applyFont="1" applyFill="1" applyBorder="1" applyAlignment="1">
      <alignment horizontal="right" vertical="center"/>
    </xf>
    <xf numFmtId="175" fontId="6" fillId="5" borderId="15" xfId="0" applyNumberFormat="1" applyFont="1" applyFill="1" applyBorder="1" applyAlignment="1">
      <alignment horizontal="right" vertical="center"/>
    </xf>
    <xf numFmtId="175" fontId="6" fillId="2" borderId="15" xfId="0" applyNumberFormat="1" applyFont="1" applyFill="1" applyBorder="1" applyAlignment="1">
      <alignment horizontal="right" vertical="center"/>
    </xf>
    <xf numFmtId="175" fontId="10" fillId="2" borderId="15" xfId="0" applyNumberFormat="1" applyFont="1" applyFill="1" applyBorder="1" applyAlignment="1">
      <alignment horizontal="right" vertical="center"/>
    </xf>
    <xf numFmtId="179" fontId="10" fillId="2" borderId="0" xfId="1" applyNumberFormat="1" applyFont="1" applyFill="1" applyAlignment="1">
      <alignment horizontal="right" vertical="center" wrapText="1"/>
    </xf>
    <xf numFmtId="0" fontId="6" fillId="2" borderId="11" xfId="0" applyFont="1" applyFill="1" applyBorder="1" applyAlignment="1">
      <alignment horizontal="left" vertical="center" wrapText="1" indent="4"/>
    </xf>
    <xf numFmtId="0" fontId="6" fillId="4" borderId="14" xfId="0" applyFont="1" applyFill="1" applyBorder="1" applyAlignment="1">
      <alignment horizontal="left" vertical="center" wrapText="1" indent="4"/>
    </xf>
    <xf numFmtId="171" fontId="22" fillId="5" borderId="8" xfId="1" applyNumberFormat="1" applyFont="1" applyFill="1" applyBorder="1" applyAlignment="1">
      <alignment horizontal="right" vertical="center"/>
    </xf>
    <xf numFmtId="188" fontId="6" fillId="5" borderId="11" xfId="0" applyNumberFormat="1" applyFont="1" applyFill="1" applyBorder="1" applyAlignment="1">
      <alignment horizontal="right" vertical="center" wrapText="1"/>
    </xf>
    <xf numFmtId="188" fontId="6" fillId="2" borderId="11" xfId="0" applyNumberFormat="1" applyFont="1" applyFill="1" applyBorder="1" applyAlignment="1">
      <alignment horizontal="right" vertical="center" wrapText="1"/>
    </xf>
    <xf numFmtId="188" fontId="6" fillId="5" borderId="9" xfId="0" applyNumberFormat="1" applyFont="1" applyFill="1" applyBorder="1" applyAlignment="1">
      <alignment horizontal="right" vertical="center" wrapText="1"/>
    </xf>
    <xf numFmtId="188" fontId="6" fillId="2" borderId="9" xfId="0" applyNumberFormat="1" applyFont="1" applyFill="1" applyBorder="1" applyAlignment="1">
      <alignment horizontal="right" vertical="center" wrapText="1"/>
    </xf>
    <xf numFmtId="189" fontId="6" fillId="2" borderId="11" xfId="0" applyNumberFormat="1" applyFont="1" applyFill="1" applyBorder="1" applyAlignment="1">
      <alignment horizontal="right" vertical="center" wrapText="1"/>
    </xf>
    <xf numFmtId="189" fontId="22" fillId="5" borderId="0" xfId="14" applyNumberFormat="1" applyFont="1" applyFill="1" applyBorder="1" applyAlignment="1">
      <alignment horizontal="right" vertical="center"/>
    </xf>
    <xf numFmtId="189" fontId="22" fillId="4" borderId="0" xfId="14" applyNumberFormat="1" applyFont="1" applyFill="1" applyBorder="1" applyAlignment="1">
      <alignment horizontal="right" vertical="center"/>
    </xf>
    <xf numFmtId="189" fontId="6" fillId="5" borderId="12" xfId="0" applyNumberFormat="1" applyFont="1" applyFill="1" applyBorder="1" applyAlignment="1">
      <alignment horizontal="right" vertical="center" wrapText="1"/>
    </xf>
    <xf numFmtId="189" fontId="6" fillId="2" borderId="12" xfId="0" applyNumberFormat="1" applyFont="1" applyFill="1" applyBorder="1" applyAlignment="1">
      <alignment horizontal="right" vertical="center" wrapText="1"/>
    </xf>
    <xf numFmtId="189" fontId="6" fillId="5" borderId="11" xfId="0" applyNumberFormat="1" applyFont="1" applyFill="1" applyBorder="1" applyAlignment="1">
      <alignment horizontal="right" vertical="center" wrapText="1"/>
    </xf>
    <xf numFmtId="170" fontId="6" fillId="3" borderId="0" xfId="14" applyNumberFormat="1" applyFont="1" applyFill="1" applyBorder="1" applyAlignment="1">
      <alignment horizontal="right" vertical="center"/>
    </xf>
    <xf numFmtId="0" fontId="44" fillId="0" borderId="0" xfId="0" applyFont="1" applyAlignment="1">
      <alignment horizontal="left" wrapText="1"/>
    </xf>
    <xf numFmtId="172" fontId="22" fillId="5" borderId="14" xfId="18" applyNumberFormat="1" applyFont="1" applyFill="1" applyBorder="1" applyAlignment="1">
      <alignment horizontal="right" vertical="top"/>
    </xf>
    <xf numFmtId="172" fontId="22" fillId="0" borderId="14" xfId="18" applyNumberFormat="1" applyFont="1" applyBorder="1" applyAlignment="1">
      <alignment horizontal="right" vertical="top"/>
    </xf>
    <xf numFmtId="172" fontId="43" fillId="0" borderId="14" xfId="18" applyNumberFormat="1" applyFont="1" applyBorder="1" applyAlignment="1">
      <alignment horizontal="right" vertical="top"/>
    </xf>
    <xf numFmtId="173" fontId="43" fillId="0" borderId="14" xfId="18" applyNumberFormat="1" applyFont="1" applyBorder="1" applyAlignment="1">
      <alignment horizontal="right" vertical="top"/>
    </xf>
    <xf numFmtId="172" fontId="22" fillId="5" borderId="15" xfId="18" applyNumberFormat="1" applyFont="1" applyFill="1" applyBorder="1" applyAlignment="1">
      <alignment horizontal="right" vertical="top"/>
    </xf>
    <xf numFmtId="172" fontId="22" fillId="0" borderId="15" xfId="18" applyNumberFormat="1" applyFont="1" applyBorder="1" applyAlignment="1">
      <alignment horizontal="right" vertical="top"/>
    </xf>
    <xf numFmtId="172" fontId="43" fillId="0" borderId="15" xfId="18" applyNumberFormat="1" applyFont="1" applyBorder="1" applyAlignment="1">
      <alignment horizontal="right" vertical="top"/>
    </xf>
    <xf numFmtId="173" fontId="43" fillId="0" borderId="15" xfId="18" applyNumberFormat="1" applyFont="1" applyBorder="1" applyAlignment="1">
      <alignment horizontal="right" vertical="top"/>
    </xf>
    <xf numFmtId="172" fontId="22" fillId="5" borderId="0" xfId="18" applyNumberFormat="1" applyFont="1" applyFill="1" applyAlignment="1">
      <alignment horizontal="right" vertical="top"/>
    </xf>
    <xf numFmtId="172" fontId="22" fillId="0" borderId="0" xfId="18" applyNumberFormat="1" applyFont="1" applyAlignment="1">
      <alignment horizontal="right" vertical="top"/>
    </xf>
    <xf numFmtId="172" fontId="43" fillId="0" borderId="0" xfId="18" applyNumberFormat="1" applyFont="1" applyAlignment="1">
      <alignment horizontal="right" vertical="top"/>
    </xf>
    <xf numFmtId="173" fontId="43" fillId="0" borderId="0" xfId="18" applyNumberFormat="1" applyFont="1" applyAlignment="1">
      <alignment horizontal="right" vertical="top"/>
    </xf>
    <xf numFmtId="172" fontId="22" fillId="0" borderId="23" xfId="18" applyNumberFormat="1" applyFont="1" applyBorder="1" applyAlignment="1">
      <alignment horizontal="right" vertical="top"/>
    </xf>
    <xf numFmtId="173" fontId="22" fillId="5" borderId="14" xfId="18" applyNumberFormat="1" applyFont="1" applyFill="1" applyBorder="1" applyAlignment="1">
      <alignment horizontal="right" vertical="top"/>
    </xf>
    <xf numFmtId="173" fontId="22" fillId="0" borderId="14" xfId="18" applyNumberFormat="1" applyFont="1" applyBorder="1" applyAlignment="1">
      <alignment horizontal="right" vertical="top"/>
    </xf>
    <xf numFmtId="173" fontId="22" fillId="0" borderId="0" xfId="18" applyNumberFormat="1" applyFont="1" applyAlignment="1">
      <alignment horizontal="right" vertical="top"/>
    </xf>
    <xf numFmtId="173" fontId="22" fillId="5" borderId="0" xfId="18" applyNumberFormat="1" applyFont="1" applyFill="1" applyAlignment="1">
      <alignment horizontal="right" vertical="top"/>
    </xf>
    <xf numFmtId="173" fontId="22" fillId="0" borderId="24" xfId="18" applyNumberFormat="1" applyFont="1" applyBorder="1" applyAlignment="1">
      <alignment horizontal="right" vertical="top"/>
    </xf>
    <xf numFmtId="173" fontId="22" fillId="5" borderId="15" xfId="18" applyNumberFormat="1" applyFont="1" applyFill="1" applyBorder="1" applyAlignment="1">
      <alignment horizontal="right" vertical="top"/>
    </xf>
    <xf numFmtId="173" fontId="22" fillId="0" borderId="15" xfId="18" applyNumberFormat="1" applyFont="1" applyBorder="1" applyAlignment="1">
      <alignment horizontal="right" vertical="top"/>
    </xf>
    <xf numFmtId="174" fontId="22" fillId="5" borderId="14" xfId="18" applyNumberFormat="1" applyFont="1" applyFill="1" applyBorder="1" applyAlignment="1">
      <alignment horizontal="right" vertical="top"/>
    </xf>
    <xf numFmtId="174" fontId="22" fillId="0" borderId="14" xfId="18" applyNumberFormat="1" applyFont="1" applyBorder="1" applyAlignment="1">
      <alignment horizontal="right" vertical="top"/>
    </xf>
    <xf numFmtId="174" fontId="43" fillId="0" borderId="14" xfId="18" applyNumberFormat="1" applyFont="1" applyBorder="1" applyAlignment="1">
      <alignment horizontal="right" vertical="top"/>
    </xf>
    <xf numFmtId="172" fontId="32" fillId="4" borderId="0" xfId="14" applyNumberFormat="1" applyFont="1" applyFill="1" applyAlignment="1">
      <alignment horizontal="right" vertical="center"/>
    </xf>
    <xf numFmtId="172" fontId="45" fillId="4" borderId="0" xfId="14" applyNumberFormat="1" applyFont="1" applyFill="1" applyAlignment="1">
      <alignment horizontal="right" vertical="center"/>
    </xf>
    <xf numFmtId="173" fontId="45" fillId="4" borderId="0" xfId="14" applyNumberFormat="1" applyFont="1" applyFill="1" applyAlignment="1">
      <alignment horizontal="right" vertical="center"/>
    </xf>
    <xf numFmtId="173" fontId="43" fillId="0" borderId="9" xfId="14" applyNumberFormat="1" applyFont="1" applyBorder="1" applyAlignment="1">
      <alignment horizontal="right" vertical="center"/>
    </xf>
    <xf numFmtId="173" fontId="43" fillId="0" borderId="11" xfId="14" applyNumberFormat="1" applyFont="1" applyBorder="1" applyAlignment="1">
      <alignment horizontal="right" vertical="center"/>
    </xf>
    <xf numFmtId="172" fontId="32" fillId="0" borderId="9" xfId="14" applyNumberFormat="1" applyFont="1" applyBorder="1" applyAlignment="1">
      <alignment horizontal="right" vertical="top"/>
    </xf>
    <xf numFmtId="172" fontId="22" fillId="4" borderId="0" xfId="14" applyNumberFormat="1" applyFont="1" applyFill="1" applyAlignment="1">
      <alignment horizontal="right" vertical="center"/>
    </xf>
    <xf numFmtId="172" fontId="22" fillId="5" borderId="0" xfId="14" applyNumberFormat="1" applyFont="1" applyFill="1" applyAlignment="1">
      <alignment horizontal="right" vertical="center"/>
    </xf>
    <xf numFmtId="0" fontId="9" fillId="4" borderId="0" xfId="0" applyFont="1" applyFill="1" applyAlignment="1">
      <alignment horizontal="left" vertical="center" wrapText="1"/>
    </xf>
    <xf numFmtId="172" fontId="32" fillId="5" borderId="0" xfId="14" applyNumberFormat="1" applyFont="1" applyFill="1" applyAlignment="1">
      <alignment horizontal="right" vertical="center"/>
    </xf>
    <xf numFmtId="49" fontId="9" fillId="4" borderId="14" xfId="0" applyNumberFormat="1" applyFont="1" applyFill="1" applyBorder="1" applyAlignment="1">
      <alignment horizontal="left" vertical="center" wrapText="1"/>
    </xf>
    <xf numFmtId="0" fontId="6" fillId="2" borderId="15" xfId="0" applyFont="1" applyFill="1" applyBorder="1" applyAlignment="1">
      <alignment horizontal="left" vertical="center" wrapText="1" indent="3"/>
    </xf>
    <xf numFmtId="0" fontId="6" fillId="2" borderId="11" xfId="0" applyFont="1" applyFill="1" applyBorder="1" applyAlignment="1">
      <alignment horizontal="left" vertical="center" wrapText="1" indent="6"/>
    </xf>
    <xf numFmtId="0" fontId="6" fillId="2" borderId="12" xfId="0" applyFont="1" applyFill="1" applyBorder="1" applyAlignment="1">
      <alignment horizontal="left" vertical="center" wrapText="1" indent="6"/>
    </xf>
    <xf numFmtId="0" fontId="6" fillId="2" borderId="9" xfId="0" applyFont="1" applyFill="1" applyBorder="1" applyAlignment="1">
      <alignment horizontal="left" vertical="center" wrapText="1" indent="6"/>
    </xf>
    <xf numFmtId="0" fontId="6" fillId="2" borderId="0" xfId="0" applyFont="1" applyFill="1" applyAlignment="1">
      <alignment horizontal="left" vertical="center" wrapText="1" indent="6"/>
    </xf>
    <xf numFmtId="165" fontId="45" fillId="4" borderId="9" xfId="1" applyNumberFormat="1" applyFont="1" applyFill="1" applyBorder="1" applyAlignment="1">
      <alignment horizontal="right" vertical="center"/>
    </xf>
    <xf numFmtId="176" fontId="43" fillId="4" borderId="16" xfId="14" applyNumberFormat="1" applyFont="1" applyFill="1" applyBorder="1" applyAlignment="1">
      <alignment horizontal="right" vertical="center"/>
    </xf>
    <xf numFmtId="0" fontId="10" fillId="2" borderId="12" xfId="0" applyFont="1" applyFill="1" applyBorder="1" applyAlignment="1">
      <alignment horizontal="right" vertical="center" wrapText="1"/>
    </xf>
    <xf numFmtId="186" fontId="0" fillId="0" borderId="0" xfId="0" applyNumberFormat="1"/>
    <xf numFmtId="0" fontId="72" fillId="2" borderId="0" xfId="0" applyFont="1" applyFill="1" applyAlignment="1">
      <alignment wrapText="1"/>
    </xf>
    <xf numFmtId="0" fontId="8" fillId="7" borderId="0" xfId="0" applyFont="1" applyFill="1" applyAlignment="1">
      <alignment horizontal="right" vertical="center" wrapText="1"/>
    </xf>
    <xf numFmtId="0" fontId="8" fillId="7" borderId="0" xfId="0" applyFont="1" applyFill="1" applyAlignment="1">
      <alignment horizontal="center" vertical="center"/>
    </xf>
    <xf numFmtId="0" fontId="71" fillId="7" borderId="0" xfId="0" applyFont="1" applyFill="1" applyAlignment="1">
      <alignment horizontal="right" vertical="center"/>
    </xf>
    <xf numFmtId="0" fontId="8" fillId="7" borderId="0" xfId="0" applyFont="1" applyFill="1" applyAlignment="1">
      <alignment horizontal="right" vertical="center"/>
    </xf>
    <xf numFmtId="0" fontId="29" fillId="7" borderId="0" xfId="0" applyFont="1" applyFill="1" applyAlignment="1">
      <alignment horizontal="right" vertical="center"/>
    </xf>
    <xf numFmtId="49" fontId="6" fillId="4" borderId="12" xfId="0" applyNumberFormat="1"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27" xfId="0" applyFont="1" applyFill="1" applyBorder="1" applyAlignment="1">
      <alignment horizontal="right" vertical="center"/>
    </xf>
    <xf numFmtId="172" fontId="32" fillId="5" borderId="27" xfId="14" applyNumberFormat="1" applyFont="1" applyFill="1" applyBorder="1" applyAlignment="1">
      <alignment horizontal="right" vertical="center"/>
    </xf>
    <xf numFmtId="172" fontId="32" fillId="4" borderId="27" xfId="14" applyNumberFormat="1" applyFont="1" applyFill="1" applyBorder="1" applyAlignment="1">
      <alignment horizontal="right" vertical="center"/>
    </xf>
    <xf numFmtId="172" fontId="45" fillId="4" borderId="27" xfId="14" applyNumberFormat="1" applyFont="1" applyFill="1" applyBorder="1" applyAlignment="1">
      <alignment horizontal="right" vertical="center"/>
    </xf>
    <xf numFmtId="173" fontId="45" fillId="4" borderId="27" xfId="14" applyNumberFormat="1" applyFont="1" applyFill="1" applyBorder="1" applyAlignment="1">
      <alignment horizontal="right" vertical="center"/>
    </xf>
    <xf numFmtId="0" fontId="73" fillId="0" borderId="0" xfId="0" applyFont="1" applyAlignment="1">
      <alignment horizontal="left" wrapText="1"/>
    </xf>
    <xf numFmtId="49" fontId="73" fillId="0" borderId="0" xfId="0" applyNumberFormat="1" applyFont="1" applyAlignment="1">
      <alignment horizontal="left" wrapText="1"/>
    </xf>
    <xf numFmtId="0" fontId="6" fillId="4" borderId="28" xfId="0" applyFont="1" applyFill="1" applyBorder="1" applyAlignment="1">
      <alignment horizontal="left" vertical="center" wrapText="1"/>
    </xf>
    <xf numFmtId="0" fontId="6" fillId="4" borderId="28" xfId="0" applyFont="1" applyFill="1" applyBorder="1" applyAlignment="1">
      <alignment horizontal="right" vertical="center"/>
    </xf>
    <xf numFmtId="172" fontId="22" fillId="5" borderId="28" xfId="14" applyNumberFormat="1" applyFont="1" applyFill="1" applyBorder="1" applyAlignment="1">
      <alignment horizontal="right" vertical="center"/>
    </xf>
    <xf numFmtId="172" fontId="22" fillId="4" borderId="28" xfId="14" applyNumberFormat="1" applyFont="1" applyFill="1" applyBorder="1" applyAlignment="1">
      <alignment horizontal="right" vertical="center"/>
    </xf>
    <xf numFmtId="172" fontId="43" fillId="4" borderId="28" xfId="14" applyNumberFormat="1" applyFont="1" applyFill="1" applyBorder="1" applyAlignment="1">
      <alignment horizontal="right" vertical="center"/>
    </xf>
    <xf numFmtId="173" fontId="43" fillId="4" borderId="28" xfId="14" applyNumberFormat="1" applyFont="1" applyFill="1" applyBorder="1" applyAlignment="1">
      <alignment horizontal="right" vertical="center"/>
    </xf>
    <xf numFmtId="0" fontId="10" fillId="4" borderId="14" xfId="0" applyFont="1" applyFill="1" applyBorder="1" applyAlignment="1">
      <alignment horizontal="left" vertical="center" wrapText="1"/>
    </xf>
    <xf numFmtId="0" fontId="6" fillId="4" borderId="14" xfId="0" applyFont="1" applyFill="1" applyBorder="1" applyAlignment="1">
      <alignment horizontal="right" vertical="center"/>
    </xf>
    <xf numFmtId="171" fontId="22" fillId="5" borderId="14" xfId="1" applyNumberFormat="1" applyFont="1" applyFill="1" applyBorder="1" applyAlignment="1">
      <alignment horizontal="right" vertical="center"/>
    </xf>
    <xf numFmtId="171" fontId="22" fillId="4" borderId="14" xfId="1" applyNumberFormat="1" applyFont="1" applyFill="1" applyBorder="1" applyAlignment="1">
      <alignment horizontal="right" vertical="center"/>
    </xf>
    <xf numFmtId="171" fontId="43" fillId="4" borderId="14" xfId="1" applyNumberFormat="1" applyFont="1" applyFill="1" applyBorder="1" applyAlignment="1">
      <alignment horizontal="right" vertical="center"/>
    </xf>
    <xf numFmtId="0" fontId="6" fillId="4" borderId="0" xfId="0" applyFont="1" applyFill="1" applyAlignment="1">
      <alignment horizontal="right" vertical="center"/>
    </xf>
    <xf numFmtId="0" fontId="6" fillId="3" borderId="0" xfId="0" applyFont="1" applyFill="1" applyAlignment="1">
      <alignment horizontal="right" vertical="center"/>
    </xf>
    <xf numFmtId="0" fontId="6" fillId="6" borderId="0" xfId="0" applyFont="1" applyFill="1" applyAlignment="1">
      <alignment horizontal="right" vertical="center"/>
    </xf>
    <xf numFmtId="0" fontId="9" fillId="3" borderId="27" xfId="0" applyFont="1" applyFill="1" applyBorder="1" applyAlignment="1">
      <alignment horizontal="right" vertical="center"/>
    </xf>
    <xf numFmtId="165" fontId="9" fillId="6" borderId="27" xfId="0" applyNumberFormat="1" applyFont="1" applyFill="1" applyBorder="1" applyAlignment="1">
      <alignment horizontal="right" vertical="center"/>
    </xf>
    <xf numFmtId="0" fontId="13" fillId="6" borderId="27" xfId="0" applyFont="1" applyFill="1" applyBorder="1" applyAlignment="1">
      <alignment horizontal="right" vertical="center"/>
    </xf>
    <xf numFmtId="171" fontId="13" fillId="6" borderId="27" xfId="0" applyNumberFormat="1" applyFont="1" applyFill="1" applyBorder="1" applyAlignment="1">
      <alignment horizontal="right" vertical="center"/>
    </xf>
    <xf numFmtId="0" fontId="6" fillId="0" borderId="13" xfId="0" applyFont="1" applyBorder="1" applyAlignment="1">
      <alignment horizontal="left" vertical="center" wrapText="1" indent="1"/>
    </xf>
    <xf numFmtId="0" fontId="10" fillId="4" borderId="0" xfId="0" applyFont="1" applyFill="1" applyAlignment="1">
      <alignment horizontal="left" vertical="center" wrapText="1"/>
    </xf>
    <xf numFmtId="0" fontId="6" fillId="0" borderId="31" xfId="0" applyFont="1" applyBorder="1" applyAlignment="1">
      <alignment horizontal="left" vertical="center" wrapText="1" indent="1"/>
    </xf>
    <xf numFmtId="0" fontId="9" fillId="4" borderId="30" xfId="0" applyFont="1" applyFill="1" applyBorder="1" applyAlignment="1">
      <alignment horizontal="right" vertical="center"/>
    </xf>
    <xf numFmtId="172" fontId="32" fillId="5" borderId="30" xfId="14" applyNumberFormat="1" applyFont="1" applyFill="1" applyBorder="1" applyAlignment="1">
      <alignment horizontal="right" vertical="center"/>
    </xf>
    <xf numFmtId="172" fontId="32" fillId="4" borderId="30" xfId="14" applyNumberFormat="1" applyFont="1" applyFill="1" applyBorder="1" applyAlignment="1">
      <alignment horizontal="right" vertical="center"/>
    </xf>
    <xf numFmtId="172" fontId="45" fillId="4" borderId="30" xfId="14" applyNumberFormat="1" applyFont="1" applyFill="1" applyBorder="1" applyAlignment="1">
      <alignment horizontal="right" vertical="center"/>
    </xf>
    <xf numFmtId="173" fontId="45" fillId="4" borderId="30" xfId="14" applyNumberFormat="1" applyFont="1" applyFill="1" applyBorder="1" applyAlignment="1">
      <alignment horizontal="right" vertical="center"/>
    </xf>
    <xf numFmtId="0" fontId="9" fillId="4" borderId="29" xfId="0" applyFont="1" applyFill="1" applyBorder="1" applyAlignment="1">
      <alignment horizontal="left" vertical="center" wrapText="1"/>
    </xf>
    <xf numFmtId="0" fontId="9" fillId="4" borderId="29" xfId="0" applyFont="1" applyFill="1" applyBorder="1" applyAlignment="1">
      <alignment horizontal="right" vertical="center"/>
    </xf>
    <xf numFmtId="172" fontId="32" fillId="5" borderId="29" xfId="14" applyNumberFormat="1" applyFont="1" applyFill="1" applyBorder="1" applyAlignment="1">
      <alignment horizontal="right" vertical="center"/>
    </xf>
    <xf numFmtId="172" fontId="32" fillId="4" borderId="29" xfId="14" applyNumberFormat="1" applyFont="1" applyFill="1" applyBorder="1" applyAlignment="1">
      <alignment horizontal="right" vertical="center"/>
    </xf>
    <xf numFmtId="172" fontId="45" fillId="4" borderId="29" xfId="14" applyNumberFormat="1" applyFont="1" applyFill="1" applyBorder="1" applyAlignment="1">
      <alignment horizontal="right" vertical="center"/>
    </xf>
    <xf numFmtId="173" fontId="45" fillId="4" borderId="29" xfId="14" applyNumberFormat="1" applyFont="1" applyFill="1" applyBorder="1" applyAlignment="1">
      <alignment horizontal="right" vertical="center"/>
    </xf>
    <xf numFmtId="0" fontId="9" fillId="4" borderId="30" xfId="0" applyFont="1" applyFill="1" applyBorder="1" applyAlignment="1">
      <alignment horizontal="left" vertical="center" wrapText="1"/>
    </xf>
    <xf numFmtId="0" fontId="8" fillId="7" borderId="0" xfId="0" applyFont="1" applyFill="1" applyAlignment="1">
      <alignment vertical="center" wrapText="1"/>
    </xf>
    <xf numFmtId="169" fontId="9" fillId="4" borderId="27" xfId="0" applyNumberFormat="1" applyFont="1" applyFill="1" applyBorder="1" applyAlignment="1">
      <alignment horizontal="right" vertical="center"/>
    </xf>
    <xf numFmtId="0" fontId="9" fillId="4" borderId="30" xfId="0" applyFont="1" applyFill="1" applyBorder="1" applyAlignment="1">
      <alignment horizontal="left" vertical="top"/>
    </xf>
    <xf numFmtId="0" fontId="9" fillId="4" borderId="30" xfId="0" applyFont="1" applyFill="1" applyBorder="1" applyAlignment="1">
      <alignment horizontal="left" vertical="top" wrapText="1"/>
    </xf>
    <xf numFmtId="0" fontId="9" fillId="4" borderId="29" xfId="0" applyFont="1" applyFill="1" applyBorder="1" applyAlignment="1">
      <alignment horizontal="left" vertical="top" wrapText="1"/>
    </xf>
    <xf numFmtId="0" fontId="9" fillId="4" borderId="27" xfId="0" applyFont="1" applyFill="1" applyBorder="1" applyAlignment="1">
      <alignment horizontal="left" vertical="top"/>
    </xf>
    <xf numFmtId="0" fontId="9" fillId="4" borderId="27" xfId="0" applyFont="1" applyFill="1" applyBorder="1" applyAlignment="1">
      <alignment horizontal="left" vertical="top" wrapText="1"/>
    </xf>
    <xf numFmtId="0" fontId="6" fillId="7" borderId="0" xfId="0" applyFont="1" applyFill="1" applyAlignment="1">
      <alignment vertical="center" wrapText="1"/>
    </xf>
    <xf numFmtId="0" fontId="8" fillId="7" borderId="0" xfId="0" applyFont="1" applyFill="1" applyAlignment="1">
      <alignment horizontal="center" vertical="center" wrapText="1"/>
    </xf>
    <xf numFmtId="49" fontId="8" fillId="7" borderId="0" xfId="0" applyNumberFormat="1" applyFont="1" applyFill="1" applyAlignment="1">
      <alignment horizontal="center" vertical="center" wrapText="1"/>
    </xf>
    <xf numFmtId="0" fontId="73" fillId="4" borderId="0" xfId="0" applyFont="1" applyFill="1" applyAlignment="1">
      <alignment horizontal="left" vertical="center" wrapText="1"/>
    </xf>
    <xf numFmtId="0" fontId="73" fillId="4" borderId="0" xfId="0" applyFont="1" applyFill="1" applyAlignment="1">
      <alignment horizontal="center" vertical="center" wrapText="1"/>
    </xf>
    <xf numFmtId="0" fontId="73" fillId="4" borderId="0" xfId="0" applyFont="1" applyFill="1" applyAlignment="1">
      <alignment vertical="center" wrapText="1"/>
    </xf>
    <xf numFmtId="172" fontId="22" fillId="4" borderId="28" xfId="14" applyNumberFormat="1" applyFont="1" applyFill="1" applyBorder="1" applyAlignment="1">
      <alignment horizontal="right" vertical="top"/>
    </xf>
    <xf numFmtId="172" fontId="22" fillId="5" borderId="28" xfId="14" applyNumberFormat="1" applyFont="1" applyFill="1" applyBorder="1" applyAlignment="1">
      <alignment horizontal="right" vertical="top"/>
    </xf>
    <xf numFmtId="169" fontId="9" fillId="4" borderId="27" xfId="0" applyNumberFormat="1" applyFont="1" applyFill="1" applyBorder="1" applyAlignment="1">
      <alignment horizontal="right" vertical="center" wrapText="1"/>
    </xf>
    <xf numFmtId="169" fontId="6" fillId="4" borderId="27" xfId="0" applyNumberFormat="1" applyFont="1" applyFill="1" applyBorder="1" applyAlignment="1">
      <alignment horizontal="right" vertical="center"/>
    </xf>
    <xf numFmtId="172" fontId="32" fillId="5" borderId="27" xfId="14" applyNumberFormat="1" applyFont="1" applyFill="1" applyBorder="1" applyAlignment="1">
      <alignment horizontal="right" vertical="top"/>
    </xf>
    <xf numFmtId="172" fontId="32" fillId="4" borderId="27" xfId="14" applyNumberFormat="1" applyFont="1" applyFill="1" applyBorder="1" applyAlignment="1">
      <alignment horizontal="right" vertical="top"/>
    </xf>
    <xf numFmtId="0" fontId="9" fillId="4" borderId="32" xfId="0" applyFont="1" applyFill="1" applyBorder="1" applyAlignment="1">
      <alignment horizontal="left" vertical="center" wrapText="1"/>
    </xf>
    <xf numFmtId="10" fontId="43" fillId="4" borderId="9" xfId="1" applyNumberFormat="1" applyFont="1" applyFill="1" applyBorder="1" applyAlignment="1">
      <alignment horizontal="right" vertical="center"/>
    </xf>
    <xf numFmtId="172" fontId="32" fillId="5" borderId="0" xfId="14" applyNumberFormat="1" applyFont="1" applyFill="1" applyBorder="1" applyAlignment="1">
      <alignment horizontal="right" vertical="center"/>
    </xf>
    <xf numFmtId="172" fontId="32" fillId="4" borderId="0" xfId="14" applyNumberFormat="1" applyFont="1" applyFill="1" applyBorder="1" applyAlignment="1">
      <alignment horizontal="right" vertical="center"/>
    </xf>
    <xf numFmtId="172" fontId="45" fillId="4" borderId="0" xfId="14" applyNumberFormat="1" applyFont="1" applyFill="1" applyBorder="1" applyAlignment="1">
      <alignment horizontal="right" vertical="center"/>
    </xf>
    <xf numFmtId="173" fontId="45" fillId="4" borderId="0" xfId="14" applyNumberFormat="1" applyFont="1" applyFill="1" applyBorder="1" applyAlignment="1">
      <alignment horizontal="right" vertical="center"/>
    </xf>
    <xf numFmtId="171" fontId="22" fillId="4" borderId="9" xfId="1" applyNumberFormat="1" applyFont="1" applyFill="1" applyBorder="1" applyAlignment="1">
      <alignment horizontal="left" vertical="center"/>
    </xf>
    <xf numFmtId="0" fontId="9" fillId="4" borderId="33" xfId="0" applyFont="1" applyFill="1" applyBorder="1" applyAlignment="1">
      <alignment horizontal="left" vertical="center" wrapText="1"/>
    </xf>
    <xf numFmtId="0" fontId="29" fillId="7" borderId="0" xfId="0" applyFont="1" applyFill="1" applyAlignment="1">
      <alignment horizontal="right" vertical="center" wrapText="1"/>
    </xf>
    <xf numFmtId="0" fontId="6" fillId="4" borderId="28" xfId="0" applyFont="1" applyFill="1" applyBorder="1" applyAlignment="1">
      <alignment horizontal="center" vertical="center"/>
    </xf>
    <xf numFmtId="176" fontId="22" fillId="5" borderId="28" xfId="14" applyNumberFormat="1" applyFont="1" applyFill="1" applyBorder="1" applyAlignment="1">
      <alignment horizontal="right" vertical="center"/>
    </xf>
    <xf numFmtId="176" fontId="43" fillId="4" borderId="28" xfId="14" applyNumberFormat="1" applyFont="1" applyFill="1" applyBorder="1" applyAlignment="1">
      <alignment horizontal="right" vertical="center"/>
    </xf>
    <xf numFmtId="173" fontId="43" fillId="4" borderId="28" xfId="14" applyNumberFormat="1" applyFont="1" applyFill="1" applyBorder="1" applyAlignment="1">
      <alignment horizontal="right" vertical="top"/>
    </xf>
    <xf numFmtId="174" fontId="22" fillId="5" borderId="28" xfId="14" applyNumberFormat="1" applyFont="1" applyFill="1" applyBorder="1" applyAlignment="1">
      <alignment horizontal="right" vertical="center"/>
    </xf>
    <xf numFmtId="174" fontId="22" fillId="4" borderId="28" xfId="14" applyNumberFormat="1" applyFont="1" applyFill="1" applyBorder="1" applyAlignment="1">
      <alignment horizontal="right" vertical="center"/>
    </xf>
    <xf numFmtId="174" fontId="43" fillId="4" borderId="28" xfId="14" applyNumberFormat="1" applyFont="1" applyFill="1" applyBorder="1" applyAlignment="1">
      <alignment horizontal="right" vertical="center"/>
    </xf>
    <xf numFmtId="9" fontId="29" fillId="7" borderId="0" xfId="0" applyNumberFormat="1" applyFont="1" applyFill="1" applyAlignment="1">
      <alignment horizontal="right" vertical="center"/>
    </xf>
    <xf numFmtId="49" fontId="8" fillId="7" borderId="0" xfId="0" applyNumberFormat="1" applyFont="1" applyFill="1" applyAlignment="1">
      <alignment horizontal="right" vertical="center"/>
    </xf>
    <xf numFmtId="172" fontId="43" fillId="4" borderId="25" xfId="14" applyNumberFormat="1" applyFont="1" applyFill="1" applyBorder="1" applyAlignment="1">
      <alignment horizontal="right" vertical="center"/>
    </xf>
    <xf numFmtId="171" fontId="45" fillId="4" borderId="9" xfId="1" applyNumberFormat="1" applyFont="1" applyFill="1" applyBorder="1" applyAlignment="1">
      <alignment horizontal="right" vertical="center"/>
    </xf>
    <xf numFmtId="0" fontId="10" fillId="2" borderId="0" xfId="1" applyNumberFormat="1" applyFont="1" applyFill="1" applyBorder="1" applyAlignment="1">
      <alignment horizontal="right" vertical="center" wrapText="1"/>
    </xf>
    <xf numFmtId="171" fontId="10" fillId="2" borderId="16" xfId="1" applyNumberFormat="1" applyFont="1" applyFill="1" applyBorder="1" applyAlignment="1">
      <alignment horizontal="right" vertical="center" wrapText="1"/>
    </xf>
    <xf numFmtId="0" fontId="6" fillId="4" borderId="31" xfId="0" applyFont="1" applyFill="1" applyBorder="1" applyAlignment="1">
      <alignment horizontal="left" vertical="center" wrapText="1"/>
    </xf>
    <xf numFmtId="0" fontId="6" fillId="2" borderId="28" xfId="0" applyFont="1" applyFill="1" applyBorder="1" applyAlignment="1">
      <alignment horizontal="center" vertical="center" wrapText="1"/>
    </xf>
    <xf numFmtId="165" fontId="6" fillId="5" borderId="28" xfId="0" applyNumberFormat="1" applyFont="1" applyFill="1" applyBorder="1" applyAlignment="1">
      <alignment horizontal="right" vertical="center" wrapText="1"/>
    </xf>
    <xf numFmtId="165" fontId="6" fillId="2" borderId="28" xfId="0" quotePrefix="1" applyNumberFormat="1" applyFont="1" applyFill="1" applyBorder="1" applyAlignment="1">
      <alignment horizontal="right" vertical="center" wrapText="1"/>
    </xf>
    <xf numFmtId="172" fontId="10" fillId="2" borderId="28" xfId="0" applyNumberFormat="1" applyFont="1" applyFill="1" applyBorder="1" applyAlignment="1">
      <alignment horizontal="right" vertical="center" wrapText="1"/>
    </xf>
    <xf numFmtId="179" fontId="10" fillId="2" borderId="28" xfId="1" applyNumberFormat="1" applyFont="1" applyFill="1" applyBorder="1" applyAlignment="1">
      <alignment horizontal="right" vertical="center" wrapText="1"/>
    </xf>
    <xf numFmtId="0" fontId="6" fillId="4" borderId="30" xfId="0" applyFont="1" applyFill="1" applyBorder="1" applyAlignment="1">
      <alignment horizontal="left" vertical="center" wrapText="1"/>
    </xf>
    <xf numFmtId="0" fontId="6" fillId="4" borderId="30" xfId="0" applyFont="1" applyFill="1" applyBorder="1" applyAlignment="1">
      <alignment horizontal="center" vertical="center"/>
    </xf>
    <xf numFmtId="177" fontId="6" fillId="5" borderId="31" xfId="0" applyNumberFormat="1" applyFont="1" applyFill="1" applyBorder="1" applyAlignment="1">
      <alignment horizontal="right" vertical="center"/>
    </xf>
    <xf numFmtId="177" fontId="6" fillId="2" borderId="31" xfId="0" quotePrefix="1" applyNumberFormat="1" applyFont="1" applyFill="1" applyBorder="1" applyAlignment="1">
      <alignment horizontal="right" vertical="center"/>
    </xf>
    <xf numFmtId="173" fontId="43" fillId="4" borderId="31" xfId="14" applyNumberFormat="1" applyFont="1" applyFill="1" applyBorder="1" applyAlignment="1">
      <alignment horizontal="right" vertical="center"/>
    </xf>
    <xf numFmtId="171" fontId="6" fillId="5" borderId="31" xfId="1" applyNumberFormat="1" applyFont="1" applyFill="1" applyBorder="1" applyAlignment="1">
      <alignment horizontal="right" vertical="center"/>
    </xf>
    <xf numFmtId="10" fontId="6" fillId="2" borderId="31" xfId="0" applyNumberFormat="1" applyFont="1" applyFill="1" applyBorder="1" applyAlignment="1">
      <alignment horizontal="right" vertical="center"/>
    </xf>
    <xf numFmtId="171" fontId="10" fillId="2" borderId="31" xfId="0" applyNumberFormat="1" applyFont="1" applyFill="1" applyBorder="1" applyAlignment="1">
      <alignment horizontal="right" vertical="center"/>
    </xf>
    <xf numFmtId="171" fontId="43" fillId="4" borderId="31" xfId="14" applyNumberFormat="1" applyFont="1" applyFill="1" applyBorder="1" applyAlignment="1">
      <alignment horizontal="right" vertical="center"/>
    </xf>
    <xf numFmtId="177" fontId="6" fillId="5" borderId="13"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10" fillId="2" borderId="13" xfId="0" applyNumberFormat="1" applyFont="1" applyFill="1" applyBorder="1" applyAlignment="1">
      <alignment horizontal="right" vertical="center"/>
    </xf>
    <xf numFmtId="0" fontId="9" fillId="4" borderId="34" xfId="0" applyFont="1" applyFill="1" applyBorder="1" applyAlignment="1">
      <alignment horizontal="left" vertical="center" wrapText="1"/>
    </xf>
    <xf numFmtId="0" fontId="9" fillId="4" borderId="35" xfId="0" applyFont="1" applyFill="1" applyBorder="1" applyAlignment="1">
      <alignment horizontal="center" vertical="center"/>
    </xf>
    <xf numFmtId="177" fontId="9" fillId="5" borderId="34" xfId="0" applyNumberFormat="1" applyFont="1" applyFill="1" applyBorder="1" applyAlignment="1">
      <alignment horizontal="right" vertical="center"/>
    </xf>
    <xf numFmtId="177" fontId="9" fillId="2" borderId="34" xfId="0" applyNumberFormat="1" applyFont="1" applyFill="1" applyBorder="1" applyAlignment="1">
      <alignment horizontal="right" vertical="center"/>
    </xf>
    <xf numFmtId="177" fontId="13" fillId="2" borderId="34" xfId="0" applyNumberFormat="1" applyFont="1" applyFill="1" applyBorder="1" applyAlignment="1">
      <alignment horizontal="right" vertical="center"/>
    </xf>
    <xf numFmtId="173" fontId="45" fillId="4" borderId="34" xfId="14" applyNumberFormat="1" applyFont="1" applyFill="1" applyBorder="1" applyAlignment="1">
      <alignment horizontal="right" vertical="center"/>
    </xf>
    <xf numFmtId="0" fontId="73" fillId="2" borderId="0" xfId="0" applyFont="1" applyFill="1"/>
    <xf numFmtId="0" fontId="9" fillId="2" borderId="27" xfId="0" applyFont="1" applyFill="1" applyBorder="1" applyAlignment="1">
      <alignment horizontal="center" vertical="center" wrapText="1"/>
    </xf>
    <xf numFmtId="0" fontId="9" fillId="4" borderId="36" xfId="0" applyFont="1" applyFill="1" applyBorder="1" applyAlignment="1">
      <alignment horizontal="left" vertical="center" wrapText="1"/>
    </xf>
    <xf numFmtId="0" fontId="9" fillId="2" borderId="29" xfId="0" applyFont="1" applyFill="1" applyBorder="1" applyAlignment="1">
      <alignment horizontal="center" vertical="center" wrapText="1"/>
    </xf>
    <xf numFmtId="0" fontId="9" fillId="4" borderId="38" xfId="0" applyFont="1" applyFill="1" applyBorder="1" applyAlignment="1">
      <alignment horizontal="left" vertical="center" wrapText="1"/>
    </xf>
    <xf numFmtId="0" fontId="9" fillId="2" borderId="30" xfId="0" applyFont="1" applyFill="1" applyBorder="1" applyAlignment="1">
      <alignment horizontal="center" vertical="center" wrapText="1"/>
    </xf>
    <xf numFmtId="0" fontId="9" fillId="4" borderId="37" xfId="0" applyFont="1" applyFill="1" applyBorder="1" applyAlignment="1">
      <alignment horizontal="left" vertical="center" wrapText="1"/>
    </xf>
    <xf numFmtId="49" fontId="8" fillId="7" borderId="0" xfId="0" applyNumberFormat="1" applyFont="1" applyFill="1" applyAlignment="1">
      <alignment horizontal="right" vertical="center" wrapText="1"/>
    </xf>
    <xf numFmtId="0" fontId="9" fillId="4" borderId="12" xfId="0" applyFont="1" applyFill="1" applyBorder="1" applyAlignment="1">
      <alignment horizontal="left" vertical="center" wrapText="1"/>
    </xf>
    <xf numFmtId="0" fontId="9" fillId="2" borderId="12" xfId="0" applyFont="1" applyFill="1" applyBorder="1" applyAlignment="1">
      <alignment horizontal="center" vertical="center" wrapText="1"/>
    </xf>
    <xf numFmtId="172" fontId="32" fillId="5" borderId="12" xfId="14" applyNumberFormat="1" applyFont="1" applyFill="1" applyBorder="1" applyAlignment="1">
      <alignment horizontal="right" vertical="center"/>
    </xf>
    <xf numFmtId="172" fontId="32" fillId="4" borderId="12" xfId="14" applyNumberFormat="1" applyFont="1" applyFill="1" applyBorder="1" applyAlignment="1">
      <alignment horizontal="right" vertical="center"/>
    </xf>
    <xf numFmtId="0" fontId="9" fillId="2" borderId="37" xfId="0" applyFont="1" applyFill="1" applyBorder="1" applyAlignment="1">
      <alignment horizontal="left" vertical="center" wrapText="1" indent="3"/>
    </xf>
    <xf numFmtId="0" fontId="6" fillId="2" borderId="27" xfId="0" applyFont="1" applyFill="1" applyBorder="1" applyAlignment="1">
      <alignment horizontal="center" vertical="center" wrapText="1"/>
    </xf>
    <xf numFmtId="172" fontId="22" fillId="5" borderId="27" xfId="14" applyNumberFormat="1" applyFont="1" applyFill="1" applyBorder="1" applyAlignment="1">
      <alignment horizontal="right" vertical="center"/>
    </xf>
    <xf numFmtId="172" fontId="22" fillId="4" borderId="27" xfId="14" applyNumberFormat="1" applyFont="1" applyFill="1" applyBorder="1" applyAlignment="1">
      <alignment horizontal="right" vertical="center"/>
    </xf>
    <xf numFmtId="0" fontId="6" fillId="2" borderId="27" xfId="0" applyFont="1" applyFill="1" applyBorder="1" applyAlignment="1">
      <alignment horizontal="left" vertical="center" wrapText="1" indent="3"/>
    </xf>
    <xf numFmtId="0" fontId="6" fillId="2" borderId="28" xfId="0" applyFont="1" applyFill="1" applyBorder="1" applyAlignment="1">
      <alignment horizontal="left" vertical="center" wrapText="1" indent="3"/>
    </xf>
    <xf numFmtId="0" fontId="72" fillId="2" borderId="0" xfId="0" applyFont="1" applyFill="1" applyAlignment="1">
      <alignment horizontal="left" indent="1"/>
    </xf>
    <xf numFmtId="0" fontId="46" fillId="2" borderId="0" xfId="0" applyFont="1" applyFill="1" applyAlignment="1">
      <alignment horizontal="right" wrapText="1"/>
    </xf>
    <xf numFmtId="0" fontId="8" fillId="7" borderId="0" xfId="0" applyFont="1" applyFill="1" applyAlignment="1">
      <alignment horizontal="centerContinuous" vertical="center" wrapText="1"/>
    </xf>
    <xf numFmtId="0" fontId="6" fillId="0" borderId="9" xfId="0" applyFont="1" applyBorder="1" applyAlignment="1">
      <alignment horizontal="left" vertical="center" indent="2"/>
    </xf>
    <xf numFmtId="0" fontId="6" fillId="0" borderId="9" xfId="0" applyFont="1" applyBorder="1" applyAlignment="1">
      <alignment horizontal="center" vertical="center"/>
    </xf>
    <xf numFmtId="9" fontId="6" fillId="0" borderId="9" xfId="0" applyNumberFormat="1" applyFont="1" applyBorder="1" applyAlignment="1">
      <alignment horizontal="center"/>
    </xf>
    <xf numFmtId="165" fontId="6" fillId="0" borderId="9" xfId="0" applyNumberFormat="1" applyFont="1" applyBorder="1" applyAlignment="1">
      <alignment horizontal="center" vertical="center"/>
    </xf>
    <xf numFmtId="1" fontId="6" fillId="0" borderId="9" xfId="0" applyNumberFormat="1" applyFont="1" applyBorder="1" applyAlignment="1">
      <alignment horizontal="center" vertical="center"/>
    </xf>
    <xf numFmtId="9" fontId="6" fillId="0" borderId="9" xfId="0" applyNumberFormat="1" applyFont="1" applyBorder="1" applyAlignment="1">
      <alignment horizontal="center" vertical="center"/>
    </xf>
    <xf numFmtId="3" fontId="6" fillId="0" borderId="9" xfId="0" applyNumberFormat="1" applyFont="1" applyBorder="1" applyAlignment="1">
      <alignment horizontal="center" vertical="center"/>
    </xf>
    <xf numFmtId="0" fontId="6" fillId="0" borderId="11" xfId="0" applyFont="1" applyBorder="1" applyAlignment="1">
      <alignment horizontal="left" vertical="center" indent="2"/>
    </xf>
    <xf numFmtId="0" fontId="6" fillId="0" borderId="11" xfId="0" applyFont="1" applyBorder="1" applyAlignment="1">
      <alignment horizontal="center" vertical="center"/>
    </xf>
    <xf numFmtId="9" fontId="6" fillId="0" borderId="11" xfId="0" applyNumberFormat="1" applyFont="1" applyBorder="1" applyAlignment="1">
      <alignment horizontal="center"/>
    </xf>
    <xf numFmtId="165" fontId="6" fillId="0" borderId="11" xfId="0" applyNumberFormat="1" applyFont="1" applyBorder="1" applyAlignment="1">
      <alignment horizontal="center" vertical="center"/>
    </xf>
    <xf numFmtId="1" fontId="6" fillId="0" borderId="11" xfId="0" applyNumberFormat="1" applyFont="1" applyBorder="1" applyAlignment="1">
      <alignment horizontal="center" vertical="center"/>
    </xf>
    <xf numFmtId="9" fontId="6" fillId="0" borderId="11" xfId="0" applyNumberFormat="1" applyFont="1" applyBorder="1" applyAlignment="1">
      <alignment horizontal="center" vertical="center"/>
    </xf>
    <xf numFmtId="3" fontId="6"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9" fontId="6" fillId="0" borderId="11" xfId="0" applyNumberFormat="1" applyFont="1" applyBorder="1" applyAlignment="1">
      <alignment horizontal="center" vertical="center" wrapText="1"/>
    </xf>
    <xf numFmtId="0" fontId="9" fillId="0" borderId="11" xfId="0" applyFont="1" applyBorder="1" applyAlignment="1">
      <alignment horizontal="left" vertical="center" indent="1"/>
    </xf>
    <xf numFmtId="0" fontId="9" fillId="0" borderId="11" xfId="0" applyFont="1" applyBorder="1" applyAlignment="1">
      <alignment horizontal="center" vertical="center"/>
    </xf>
    <xf numFmtId="10" fontId="9" fillId="0" borderId="11" xfId="14" applyNumberFormat="1" applyFont="1" applyFill="1" applyBorder="1" applyAlignment="1">
      <alignment horizontal="center" vertical="center"/>
    </xf>
    <xf numFmtId="165" fontId="9" fillId="0" borderId="11" xfId="0" applyNumberFormat="1" applyFont="1" applyBorder="1" applyAlignment="1">
      <alignment horizontal="center" vertical="center"/>
    </xf>
    <xf numFmtId="1" fontId="9" fillId="0" borderId="11" xfId="0" applyNumberFormat="1" applyFont="1" applyBorder="1" applyAlignment="1">
      <alignment horizontal="center" vertical="center"/>
    </xf>
    <xf numFmtId="9" fontId="9" fillId="0" borderId="11" xfId="0" applyNumberFormat="1" applyFont="1" applyBorder="1" applyAlignment="1">
      <alignment horizontal="center"/>
    </xf>
    <xf numFmtId="0" fontId="72" fillId="2" borderId="17" xfId="0" applyFont="1" applyFill="1" applyBorder="1" applyAlignment="1">
      <alignment horizontal="left" indent="1"/>
    </xf>
    <xf numFmtId="0" fontId="8" fillId="7" borderId="6" xfId="0" applyFont="1" applyFill="1" applyBorder="1" applyAlignment="1">
      <alignment horizontal="center" vertical="center" wrapText="1"/>
    </xf>
    <xf numFmtId="0" fontId="8" fillId="7" borderId="3" xfId="0" applyFont="1" applyFill="1" applyBorder="1" applyAlignment="1">
      <alignment horizontal="centerContinuous" vertical="center" wrapText="1"/>
    </xf>
    <xf numFmtId="0" fontId="8" fillId="7" borderId="17" xfId="0" applyFont="1" applyFill="1" applyBorder="1" applyAlignment="1">
      <alignment horizontal="centerContinuous" vertical="center" wrapText="1"/>
    </xf>
    <xf numFmtId="0" fontId="8" fillId="7" borderId="26" xfId="0" applyFont="1" applyFill="1" applyBorder="1" applyAlignment="1">
      <alignment horizontal="centerContinuous" vertical="center"/>
    </xf>
    <xf numFmtId="0" fontId="8" fillId="7" borderId="4" xfId="0" applyFont="1" applyFill="1" applyBorder="1" applyAlignment="1">
      <alignment horizontal="centerContinuous" vertical="center"/>
    </xf>
    <xf numFmtId="0" fontId="8" fillId="7" borderId="3" xfId="0" applyFont="1" applyFill="1" applyBorder="1" applyAlignment="1">
      <alignment horizontal="centerContinuous" vertical="center"/>
    </xf>
    <xf numFmtId="1" fontId="6" fillId="0" borderId="11" xfId="14" applyNumberFormat="1" applyFont="1" applyFill="1" applyBorder="1" applyAlignment="1">
      <alignment horizontal="center"/>
    </xf>
    <xf numFmtId="170" fontId="6" fillId="0" borderId="11" xfId="14" applyNumberFormat="1" applyFont="1" applyFill="1" applyBorder="1" applyAlignment="1">
      <alignment horizontal="center"/>
    </xf>
    <xf numFmtId="37" fontId="9" fillId="0" borderId="11" xfId="14" applyNumberFormat="1" applyFont="1" applyFill="1" applyBorder="1" applyAlignment="1">
      <alignment horizontal="center"/>
    </xf>
    <xf numFmtId="9" fontId="9" fillId="0" borderId="11" xfId="1" applyFont="1" applyFill="1" applyBorder="1" applyAlignment="1">
      <alignment horizontal="center" vertical="center"/>
    </xf>
    <xf numFmtId="170" fontId="9" fillId="0" borderId="11" xfId="14" applyNumberFormat="1" applyFont="1" applyFill="1" applyBorder="1" applyAlignment="1">
      <alignment horizontal="center" vertical="center"/>
    </xf>
    <xf numFmtId="0" fontId="8" fillId="7" borderId="5" xfId="0" applyFont="1" applyFill="1" applyBorder="1" applyAlignment="1">
      <alignment horizontal="center" vertical="center" wrapText="1"/>
    </xf>
    <xf numFmtId="0" fontId="6" fillId="0" borderId="25" xfId="0" applyFont="1" applyBorder="1" applyAlignment="1">
      <alignment horizontal="left" vertical="center" indent="2"/>
    </xf>
    <xf numFmtId="0" fontId="6" fillId="0" borderId="25" xfId="0" applyFont="1" applyBorder="1" applyAlignment="1">
      <alignment horizontal="center" vertical="center"/>
    </xf>
    <xf numFmtId="9" fontId="6" fillId="0" borderId="25" xfId="0" applyNumberFormat="1" applyFont="1" applyBorder="1" applyAlignment="1">
      <alignment horizontal="center"/>
    </xf>
    <xf numFmtId="0" fontId="6" fillId="0" borderId="25" xfId="14" applyNumberFormat="1" applyFont="1" applyFill="1" applyBorder="1" applyAlignment="1">
      <alignment horizontal="center"/>
    </xf>
    <xf numFmtId="1" fontId="6" fillId="0" borderId="25" xfId="14" applyNumberFormat="1" applyFont="1" applyFill="1" applyBorder="1" applyAlignment="1">
      <alignment horizontal="center"/>
    </xf>
    <xf numFmtId="10" fontId="6" fillId="0" borderId="25" xfId="1" applyNumberFormat="1" applyFont="1" applyFill="1" applyBorder="1" applyAlignment="1">
      <alignment horizontal="center" vertical="center"/>
    </xf>
    <xf numFmtId="0" fontId="6" fillId="0" borderId="9" xfId="14" applyNumberFormat="1" applyFont="1" applyFill="1" applyBorder="1" applyAlignment="1">
      <alignment horizontal="center"/>
    </xf>
    <xf numFmtId="1" fontId="6" fillId="0" borderId="9" xfId="14" applyNumberFormat="1" applyFont="1" applyFill="1" applyBorder="1" applyAlignment="1">
      <alignment horizontal="center"/>
    </xf>
    <xf numFmtId="167" fontId="6" fillId="0" borderId="9" xfId="14" applyNumberFormat="1" applyFont="1" applyFill="1" applyBorder="1" applyAlignment="1">
      <alignment horizontal="center"/>
    </xf>
    <xf numFmtId="9" fontId="6" fillId="0" borderId="9" xfId="1" applyFont="1" applyFill="1" applyBorder="1" applyAlignment="1">
      <alignment horizontal="center"/>
    </xf>
    <xf numFmtId="175" fontId="6" fillId="0" borderId="9" xfId="14" applyNumberFormat="1" applyFont="1" applyFill="1" applyBorder="1" applyAlignment="1">
      <alignment horizontal="center"/>
    </xf>
    <xf numFmtId="167" fontId="20" fillId="0" borderId="9" xfId="14" applyNumberFormat="1" applyFont="1" applyFill="1" applyBorder="1" applyAlignment="1">
      <alignment horizontal="center" vertical="center"/>
    </xf>
    <xf numFmtId="0" fontId="6" fillId="0" borderId="11" xfId="14" applyNumberFormat="1" applyFont="1" applyFill="1" applyBorder="1" applyAlignment="1">
      <alignment horizontal="center"/>
    </xf>
    <xf numFmtId="167" fontId="6" fillId="0" borderId="11" xfId="14" applyNumberFormat="1" applyFont="1" applyFill="1" applyBorder="1" applyAlignment="1">
      <alignment horizontal="center"/>
    </xf>
    <xf numFmtId="9" fontId="6" fillId="0" borderId="11" xfId="1" applyFont="1" applyFill="1" applyBorder="1" applyAlignment="1">
      <alignment horizontal="center"/>
    </xf>
    <xf numFmtId="175" fontId="6" fillId="0" borderId="11" xfId="14" applyNumberFormat="1" applyFont="1" applyFill="1" applyBorder="1" applyAlignment="1">
      <alignment horizontal="center"/>
    </xf>
    <xf numFmtId="167" fontId="6" fillId="0" borderId="11" xfId="14" applyNumberFormat="1" applyFont="1" applyFill="1" applyBorder="1" applyAlignment="1">
      <alignment vertical="center"/>
    </xf>
    <xf numFmtId="167" fontId="6" fillId="0" borderId="11" xfId="14" applyNumberFormat="1" applyFont="1" applyFill="1" applyBorder="1" applyAlignment="1">
      <alignment horizontal="center" vertical="center"/>
    </xf>
    <xf numFmtId="167" fontId="20" fillId="0" borderId="11" xfId="14" applyNumberFormat="1" applyFont="1" applyFill="1" applyBorder="1" applyAlignment="1">
      <alignment horizontal="center" vertical="center"/>
    </xf>
    <xf numFmtId="0" fontId="9" fillId="0" borderId="11" xfId="14" applyNumberFormat="1" applyFont="1" applyFill="1" applyBorder="1" applyAlignment="1">
      <alignment horizontal="center"/>
    </xf>
    <xf numFmtId="167" fontId="9" fillId="0" borderId="11" xfId="14" applyNumberFormat="1" applyFont="1" applyFill="1" applyBorder="1" applyAlignment="1">
      <alignment horizontal="center"/>
    </xf>
    <xf numFmtId="167" fontId="9" fillId="0" borderId="11" xfId="14" applyNumberFormat="1" applyFont="1" applyFill="1" applyBorder="1" applyAlignment="1">
      <alignment horizontal="center" vertical="center"/>
    </xf>
    <xf numFmtId="175" fontId="9" fillId="0" borderId="11" xfId="14" applyNumberFormat="1" applyFont="1" applyFill="1" applyBorder="1" applyAlignment="1">
      <alignment horizontal="center"/>
    </xf>
    <xf numFmtId="0" fontId="6" fillId="0" borderId="0" xfId="0" applyFont="1" applyAlignment="1">
      <alignment horizontal="left" vertical="center" indent="2"/>
    </xf>
    <xf numFmtId="3" fontId="6" fillId="0" borderId="11" xfId="14" applyNumberFormat="1" applyFont="1" applyFill="1" applyBorder="1" applyAlignment="1">
      <alignment horizontal="center"/>
    </xf>
    <xf numFmtId="171" fontId="6" fillId="0" borderId="11" xfId="1" applyNumberFormat="1" applyFont="1" applyFill="1" applyBorder="1" applyAlignment="1">
      <alignment horizontal="center" vertical="center"/>
    </xf>
    <xf numFmtId="169" fontId="6" fillId="0" borderId="11" xfId="14" applyNumberFormat="1" applyFont="1" applyFill="1" applyBorder="1" applyAlignment="1">
      <alignment horizontal="center"/>
    </xf>
    <xf numFmtId="3" fontId="9" fillId="0" borderId="11" xfId="0" applyNumberFormat="1" applyFont="1" applyBorder="1" applyAlignment="1">
      <alignment horizontal="center" vertical="center"/>
    </xf>
    <xf numFmtId="17" fontId="6" fillId="0" borderId="11" xfId="0" quotePrefix="1" applyNumberFormat="1" applyFont="1" applyBorder="1" applyAlignment="1">
      <alignment horizontal="center" vertical="center"/>
    </xf>
    <xf numFmtId="10" fontId="6" fillId="0" borderId="11" xfId="1" applyNumberFormat="1" applyFont="1" applyFill="1" applyBorder="1" applyAlignment="1">
      <alignment horizontal="center" vertical="center"/>
    </xf>
    <xf numFmtId="43" fontId="9" fillId="0" borderId="11" xfId="14" applyFont="1" applyFill="1" applyBorder="1" applyAlignment="1">
      <alignment horizontal="center" vertical="center"/>
    </xf>
    <xf numFmtId="3" fontId="9" fillId="0" borderId="11" xfId="14" applyNumberFormat="1" applyFont="1" applyFill="1" applyBorder="1" applyAlignment="1">
      <alignment horizontal="center"/>
    </xf>
    <xf numFmtId="171" fontId="9" fillId="0" borderId="11" xfId="1" applyNumberFormat="1" applyFont="1" applyFill="1" applyBorder="1" applyAlignment="1">
      <alignment horizontal="center" vertical="center"/>
    </xf>
    <xf numFmtId="10" fontId="9" fillId="0" borderId="11" xfId="1" applyNumberFormat="1" applyFont="1" applyFill="1" applyBorder="1" applyAlignment="1">
      <alignment horizontal="center" vertical="center"/>
    </xf>
    <xf numFmtId="0" fontId="8" fillId="7" borderId="0" xfId="0" applyFont="1" applyFill="1" applyAlignment="1">
      <alignment horizontal="left" vertical="center" wrapText="1"/>
    </xf>
    <xf numFmtId="170" fontId="6" fillId="0" borderId="0" xfId="14" applyNumberFormat="1" applyFont="1" applyFill="1" applyBorder="1" applyAlignment="1">
      <alignment horizontal="right" vertical="center"/>
    </xf>
    <xf numFmtId="170" fontId="6" fillId="0" borderId="11" xfId="14" applyNumberFormat="1" applyFont="1" applyFill="1" applyBorder="1" applyAlignment="1">
      <alignment horizontal="center" vertical="center"/>
    </xf>
    <xf numFmtId="170" fontId="6" fillId="0" borderId="11" xfId="14" applyNumberFormat="1" applyFont="1" applyFill="1" applyBorder="1" applyAlignment="1">
      <alignment horizontal="right" vertical="center"/>
    </xf>
    <xf numFmtId="170" fontId="9" fillId="0" borderId="11" xfId="14" applyNumberFormat="1" applyFont="1" applyFill="1" applyBorder="1" applyAlignment="1">
      <alignment horizontal="right" vertical="center"/>
    </xf>
    <xf numFmtId="9" fontId="6" fillId="0" borderId="11" xfId="0" applyNumberFormat="1" applyFont="1" applyBorder="1" applyAlignment="1">
      <alignment horizontal="right" vertical="center"/>
    </xf>
    <xf numFmtId="9" fontId="6" fillId="0" borderId="11" xfId="1" applyFont="1" applyFill="1" applyBorder="1" applyAlignment="1">
      <alignment horizontal="right" vertical="center"/>
    </xf>
    <xf numFmtId="170" fontId="20" fillId="0" borderId="11" xfId="14" applyNumberFormat="1" applyFont="1" applyFill="1" applyBorder="1" applyAlignment="1">
      <alignment horizontal="right" vertical="center"/>
    </xf>
    <xf numFmtId="170" fontId="6" fillId="0" borderId="9" xfId="14" applyNumberFormat="1" applyFont="1" applyFill="1" applyBorder="1" applyAlignment="1">
      <alignment horizontal="right" vertical="center"/>
    </xf>
    <xf numFmtId="170" fontId="6" fillId="0" borderId="39" xfId="14" applyNumberFormat="1" applyFont="1" applyFill="1" applyBorder="1" applyAlignment="1">
      <alignment horizontal="right" vertical="center"/>
    </xf>
    <xf numFmtId="0" fontId="9" fillId="0" borderId="9" xfId="0" applyFont="1" applyBorder="1" applyAlignment="1">
      <alignment horizontal="left" vertical="center" indent="1"/>
    </xf>
    <xf numFmtId="170" fontId="20" fillId="0" borderId="9" xfId="14" applyNumberFormat="1" applyFont="1" applyFill="1" applyBorder="1" applyAlignment="1">
      <alignment horizontal="right" vertical="center"/>
    </xf>
    <xf numFmtId="0" fontId="9" fillId="0" borderId="39" xfId="0" applyFont="1" applyBorder="1" applyAlignment="1">
      <alignment horizontal="left" vertical="center" indent="2"/>
    </xf>
    <xf numFmtId="9" fontId="9" fillId="0" borderId="39" xfId="0" applyNumberFormat="1" applyFont="1" applyBorder="1" applyAlignment="1">
      <alignment horizontal="right" vertical="center"/>
    </xf>
    <xf numFmtId="0" fontId="6" fillId="0" borderId="12" xfId="0" applyFont="1" applyBorder="1" applyAlignment="1">
      <alignment horizontal="left" vertical="center" indent="2"/>
    </xf>
    <xf numFmtId="170" fontId="6" fillId="0" borderId="12" xfId="14" applyNumberFormat="1" applyFont="1" applyFill="1" applyBorder="1" applyAlignment="1">
      <alignment horizontal="right" vertical="center"/>
    </xf>
    <xf numFmtId="9" fontId="6" fillId="0" borderId="9" xfId="0" applyNumberFormat="1" applyFont="1" applyBorder="1" applyAlignment="1">
      <alignment horizontal="right" vertical="center"/>
    </xf>
    <xf numFmtId="0" fontId="9" fillId="0" borderId="40" xfId="0" applyFont="1" applyBorder="1" applyAlignment="1">
      <alignment horizontal="left" vertical="center" indent="2"/>
    </xf>
    <xf numFmtId="170" fontId="9" fillId="0" borderId="41" xfId="14" applyNumberFormat="1" applyFont="1" applyFill="1" applyBorder="1" applyAlignment="1">
      <alignment horizontal="right" vertical="center"/>
    </xf>
    <xf numFmtId="170" fontId="9" fillId="0" borderId="9" xfId="14" applyNumberFormat="1" applyFont="1" applyFill="1" applyBorder="1" applyAlignment="1">
      <alignment horizontal="right" vertical="center"/>
    </xf>
    <xf numFmtId="184" fontId="8" fillId="7" borderId="0" xfId="0" applyNumberFormat="1" applyFont="1" applyFill="1" applyAlignment="1">
      <alignment horizontal="right" vertical="center" wrapText="1"/>
    </xf>
    <xf numFmtId="170" fontId="6" fillId="3" borderId="11" xfId="14" applyNumberFormat="1" applyFont="1" applyFill="1" applyBorder="1" applyAlignment="1">
      <alignment horizontal="center" vertical="center"/>
    </xf>
    <xf numFmtId="170" fontId="6" fillId="3" borderId="11" xfId="14" applyNumberFormat="1" applyFont="1" applyFill="1" applyBorder="1" applyAlignment="1">
      <alignment horizontal="right" vertical="center"/>
    </xf>
    <xf numFmtId="170" fontId="9" fillId="3" borderId="41" xfId="14" applyNumberFormat="1" applyFont="1" applyFill="1" applyBorder="1" applyAlignment="1">
      <alignment horizontal="right" vertical="center"/>
    </xf>
    <xf numFmtId="170" fontId="6" fillId="3" borderId="9" xfId="14" applyNumberFormat="1" applyFont="1" applyFill="1" applyBorder="1" applyAlignment="1">
      <alignment horizontal="right" vertical="center"/>
    </xf>
    <xf numFmtId="9" fontId="6" fillId="3" borderId="11" xfId="1" applyFont="1" applyFill="1" applyBorder="1" applyAlignment="1">
      <alignment horizontal="right" vertical="center"/>
    </xf>
    <xf numFmtId="9" fontId="9" fillId="3" borderId="39" xfId="0" applyNumberFormat="1" applyFont="1" applyFill="1" applyBorder="1" applyAlignment="1">
      <alignment horizontal="right" vertical="center"/>
    </xf>
    <xf numFmtId="9" fontId="6" fillId="3" borderId="9" xfId="0" applyNumberFormat="1" applyFont="1" applyFill="1" applyBorder="1" applyAlignment="1">
      <alignment horizontal="right" vertical="center"/>
    </xf>
    <xf numFmtId="170" fontId="20" fillId="3" borderId="9" xfId="14" applyNumberFormat="1" applyFont="1" applyFill="1" applyBorder="1" applyAlignment="1">
      <alignment horizontal="right" vertical="center"/>
    </xf>
    <xf numFmtId="0" fontId="9" fillId="0" borderId="42" xfId="0" applyFont="1" applyBorder="1" applyAlignment="1">
      <alignment horizontal="left" vertical="center" indent="1"/>
    </xf>
    <xf numFmtId="170" fontId="6" fillId="0" borderId="11" xfId="14" applyNumberFormat="1" applyFont="1" applyFill="1" applyBorder="1" applyAlignment="1">
      <alignment horizontal="right" vertical="center" wrapText="1"/>
    </xf>
    <xf numFmtId="0" fontId="6" fillId="0" borderId="42" xfId="0" applyFont="1" applyBorder="1" applyAlignment="1">
      <alignment horizontal="left" vertical="center" indent="2"/>
    </xf>
    <xf numFmtId="9" fontId="6" fillId="0" borderId="11" xfId="1" applyFont="1" applyFill="1" applyBorder="1" applyAlignment="1">
      <alignment horizontal="right" wrapText="1"/>
    </xf>
    <xf numFmtId="9" fontId="9" fillId="0" borderId="11" xfId="1" applyFont="1" applyFill="1" applyBorder="1" applyAlignment="1">
      <alignment horizontal="right"/>
    </xf>
    <xf numFmtId="0" fontId="9" fillId="0" borderId="14" xfId="0" applyFont="1" applyBorder="1" applyAlignment="1">
      <alignment horizontal="left" vertical="center" indent="1"/>
    </xf>
    <xf numFmtId="170" fontId="64" fillId="0" borderId="14" xfId="14" applyNumberFormat="1" applyFont="1" applyFill="1" applyBorder="1" applyAlignment="1">
      <alignment horizontal="right" wrapText="1"/>
    </xf>
    <xf numFmtId="170" fontId="9" fillId="0" borderId="14" xfId="14" applyNumberFormat="1" applyFont="1" applyFill="1" applyBorder="1" applyAlignment="1">
      <alignment horizontal="right" wrapText="1"/>
    </xf>
    <xf numFmtId="49" fontId="6" fillId="0" borderId="0" xfId="14" applyNumberFormat="1" applyFont="1" applyFill="1" applyBorder="1" applyAlignment="1">
      <alignment horizontal="right" wrapText="1"/>
    </xf>
    <xf numFmtId="166" fontId="6" fillId="0" borderId="0" xfId="14" applyNumberFormat="1" applyFont="1" applyFill="1" applyBorder="1" applyAlignment="1">
      <alignment horizontal="right" wrapText="1"/>
    </xf>
    <xf numFmtId="0" fontId="9" fillId="0" borderId="24" xfId="0" applyFont="1" applyBorder="1" applyAlignment="1">
      <alignment horizontal="left" vertical="center" indent="1"/>
    </xf>
    <xf numFmtId="170" fontId="9" fillId="0" borderId="15" xfId="14" applyNumberFormat="1" applyFont="1" applyFill="1" applyBorder="1" applyAlignment="1">
      <alignment horizontal="right" wrapText="1"/>
    </xf>
    <xf numFmtId="10" fontId="6" fillId="0" borderId="0" xfId="1" applyNumberFormat="1" applyFont="1" applyFill="1" applyBorder="1" applyAlignment="1">
      <alignment horizontal="right" wrapText="1"/>
    </xf>
    <xf numFmtId="0" fontId="6" fillId="0" borderId="0" xfId="0" applyFont="1" applyAlignment="1">
      <alignment horizontal="right" wrapText="1"/>
    </xf>
    <xf numFmtId="10" fontId="6" fillId="0" borderId="15" xfId="1" applyNumberFormat="1" applyFont="1" applyFill="1" applyBorder="1" applyAlignment="1">
      <alignment horizontal="right" wrapText="1"/>
    </xf>
    <xf numFmtId="0" fontId="6" fillId="0" borderId="23" xfId="0" applyFont="1" applyBorder="1" applyAlignment="1">
      <alignment horizontal="left" vertical="center" indent="2"/>
    </xf>
    <xf numFmtId="166" fontId="6" fillId="0" borderId="14" xfId="14" applyNumberFormat="1" applyFont="1" applyFill="1" applyBorder="1" applyAlignment="1">
      <alignment horizontal="right" wrapText="1"/>
    </xf>
    <xf numFmtId="166" fontId="6" fillId="0" borderId="15" xfId="14" applyNumberFormat="1" applyFont="1" applyFill="1" applyBorder="1" applyAlignment="1">
      <alignment horizontal="right" wrapText="1"/>
    </xf>
    <xf numFmtId="170" fontId="6" fillId="0" borderId="13" xfId="14" applyNumberFormat="1" applyFont="1" applyFill="1" applyBorder="1" applyAlignment="1">
      <alignment horizontal="right"/>
    </xf>
    <xf numFmtId="170" fontId="6" fillId="0" borderId="0" xfId="14" applyNumberFormat="1" applyFont="1" applyFill="1" applyBorder="1" applyAlignment="1">
      <alignment horizontal="right"/>
    </xf>
    <xf numFmtId="9" fontId="9" fillId="0" borderId="14" xfId="1" applyFont="1" applyFill="1" applyBorder="1" applyAlignment="1">
      <alignment horizontal="right"/>
    </xf>
    <xf numFmtId="9" fontId="6" fillId="0" borderId="14" xfId="0" applyNumberFormat="1" applyFont="1" applyBorder="1" applyAlignment="1">
      <alignment horizontal="right"/>
    </xf>
    <xf numFmtId="9" fontId="6" fillId="0" borderId="14" xfId="1" applyFont="1" applyFill="1" applyBorder="1" applyAlignment="1">
      <alignment horizontal="right"/>
    </xf>
    <xf numFmtId="9" fontId="6" fillId="0" borderId="15" xfId="0" applyNumberFormat="1" applyFont="1" applyBorder="1" applyAlignment="1">
      <alignment horizontal="right"/>
    </xf>
    <xf numFmtId="9" fontId="6" fillId="0" borderId="15" xfId="1" applyFont="1" applyFill="1" applyBorder="1" applyAlignment="1">
      <alignment horizontal="right"/>
    </xf>
    <xf numFmtId="1" fontId="6" fillId="2" borderId="0" xfId="0" applyNumberFormat="1" applyFont="1" applyFill="1" applyAlignment="1">
      <alignment horizontal="right"/>
    </xf>
    <xf numFmtId="170" fontId="9" fillId="2" borderId="0" xfId="14" applyNumberFormat="1" applyFont="1" applyFill="1" applyBorder="1" applyAlignment="1">
      <alignment horizontal="right"/>
    </xf>
    <xf numFmtId="9" fontId="6" fillId="2" borderId="0" xfId="1" applyFont="1" applyFill="1" applyBorder="1" applyAlignment="1">
      <alignment horizontal="right"/>
    </xf>
    <xf numFmtId="9" fontId="9" fillId="2" borderId="0" xfId="1" applyFont="1" applyFill="1" applyBorder="1" applyAlignment="1">
      <alignment horizontal="right"/>
    </xf>
    <xf numFmtId="0" fontId="9" fillId="0" borderId="44" xfId="0" applyFont="1" applyBorder="1" applyAlignment="1">
      <alignment horizontal="left" vertical="center" indent="1"/>
    </xf>
    <xf numFmtId="170" fontId="20" fillId="0" borderId="9" xfId="14" applyNumberFormat="1" applyFont="1" applyFill="1" applyBorder="1" applyAlignment="1">
      <alignment horizontal="right" wrapText="1"/>
    </xf>
    <xf numFmtId="170" fontId="6" fillId="0" borderId="9" xfId="14" applyNumberFormat="1" applyFont="1" applyFill="1" applyBorder="1" applyAlignment="1">
      <alignment horizontal="right" wrapText="1"/>
    </xf>
    <xf numFmtId="0" fontId="9" fillId="0" borderId="43" xfId="0" applyFont="1" applyBorder="1" applyAlignment="1">
      <alignment horizontal="left" vertical="center" indent="1"/>
    </xf>
    <xf numFmtId="170" fontId="9" fillId="0" borderId="39" xfId="14" applyNumberFormat="1" applyFont="1" applyFill="1" applyBorder="1" applyAlignment="1">
      <alignment horizontal="right" wrapText="1"/>
    </xf>
    <xf numFmtId="170" fontId="9" fillId="0" borderId="45" xfId="14" applyNumberFormat="1" applyFont="1" applyFill="1" applyBorder="1" applyAlignment="1">
      <alignment horizontal="right"/>
    </xf>
    <xf numFmtId="170" fontId="6" fillId="3" borderId="13" xfId="14" applyNumberFormat="1" applyFont="1" applyFill="1" applyBorder="1" applyAlignment="1">
      <alignment horizontal="right"/>
    </xf>
    <xf numFmtId="170" fontId="9" fillId="3" borderId="45" xfId="14" applyNumberFormat="1" applyFont="1" applyFill="1" applyBorder="1" applyAlignment="1">
      <alignment horizontal="right"/>
    </xf>
    <xf numFmtId="170" fontId="6" fillId="3" borderId="0" xfId="14" applyNumberFormat="1" applyFont="1" applyFill="1" applyBorder="1" applyAlignment="1">
      <alignment horizontal="right"/>
    </xf>
    <xf numFmtId="170" fontId="64" fillId="3" borderId="14" xfId="14" applyNumberFormat="1" applyFont="1" applyFill="1" applyBorder="1" applyAlignment="1">
      <alignment horizontal="right" wrapText="1"/>
    </xf>
    <xf numFmtId="49" fontId="6" fillId="3" borderId="0" xfId="14" applyNumberFormat="1" applyFont="1" applyFill="1" applyBorder="1" applyAlignment="1">
      <alignment horizontal="right" wrapText="1"/>
    </xf>
    <xf numFmtId="170" fontId="9" fillId="3" borderId="15" xfId="14" applyNumberFormat="1" applyFont="1" applyFill="1" applyBorder="1" applyAlignment="1">
      <alignment horizontal="right" wrapText="1"/>
    </xf>
    <xf numFmtId="10" fontId="6" fillId="3" borderId="0" xfId="1" applyNumberFormat="1" applyFont="1" applyFill="1" applyBorder="1" applyAlignment="1">
      <alignment horizontal="right" wrapText="1"/>
    </xf>
    <xf numFmtId="166" fontId="6" fillId="3" borderId="14" xfId="14" applyNumberFormat="1" applyFont="1" applyFill="1" applyBorder="1" applyAlignment="1">
      <alignment horizontal="right" wrapText="1"/>
    </xf>
    <xf numFmtId="170" fontId="6" fillId="3" borderId="11" xfId="14" applyNumberFormat="1" applyFont="1" applyFill="1" applyBorder="1" applyAlignment="1">
      <alignment horizontal="right" vertical="center" wrapText="1"/>
    </xf>
    <xf numFmtId="170" fontId="9" fillId="3" borderId="39" xfId="14" applyNumberFormat="1" applyFont="1" applyFill="1" applyBorder="1" applyAlignment="1">
      <alignment horizontal="right" wrapText="1"/>
    </xf>
    <xf numFmtId="170" fontId="20" fillId="3" borderId="9" xfId="14" applyNumberFormat="1" applyFont="1" applyFill="1" applyBorder="1" applyAlignment="1">
      <alignment horizontal="right" wrapText="1"/>
    </xf>
    <xf numFmtId="9" fontId="6" fillId="3" borderId="11" xfId="1" applyFont="1" applyFill="1" applyBorder="1" applyAlignment="1">
      <alignment horizontal="right" wrapText="1"/>
    </xf>
    <xf numFmtId="9" fontId="9" fillId="3" borderId="11" xfId="1" applyFont="1" applyFill="1" applyBorder="1" applyAlignment="1">
      <alignment horizontal="right"/>
    </xf>
    <xf numFmtId="0" fontId="9" fillId="0" borderId="46" xfId="0" applyFont="1" applyBorder="1" applyAlignment="1">
      <alignment horizontal="left" vertical="center" indent="1"/>
    </xf>
    <xf numFmtId="170" fontId="9" fillId="0" borderId="46" xfId="14" applyNumberFormat="1" applyFont="1" applyFill="1" applyBorder="1" applyAlignment="1">
      <alignment horizontal="right" vertical="center"/>
    </xf>
    <xf numFmtId="0" fontId="9" fillId="0" borderId="46" xfId="0" applyFont="1" applyBorder="1" applyAlignment="1">
      <alignment horizontal="right" vertical="center" indent="1"/>
    </xf>
    <xf numFmtId="0" fontId="6" fillId="0" borderId="46" xfId="0" applyFont="1" applyBorder="1" applyAlignment="1">
      <alignment horizontal="left" vertical="center" indent="2"/>
    </xf>
    <xf numFmtId="170" fontId="6" fillId="0" borderId="46" xfId="14" applyNumberFormat="1" applyFont="1" applyFill="1" applyBorder="1" applyAlignment="1">
      <alignment horizontal="right" vertical="center"/>
    </xf>
    <xf numFmtId="170" fontId="64" fillId="0" borderId="46" xfId="14" applyNumberFormat="1" applyFont="1" applyFill="1" applyBorder="1" applyAlignment="1">
      <alignment horizontal="right" vertical="center"/>
    </xf>
    <xf numFmtId="166" fontId="6" fillId="0" borderId="46" xfId="14" applyNumberFormat="1" applyFont="1" applyFill="1" applyBorder="1" applyAlignment="1">
      <alignment horizontal="right" vertical="center"/>
    </xf>
    <xf numFmtId="166" fontId="9" fillId="0" borderId="46" xfId="14" applyNumberFormat="1" applyFont="1" applyFill="1" applyBorder="1" applyAlignment="1">
      <alignment horizontal="right" vertical="center"/>
    </xf>
    <xf numFmtId="166" fontId="6" fillId="0" borderId="11" xfId="14" applyNumberFormat="1" applyFont="1" applyFill="1" applyBorder="1" applyAlignment="1">
      <alignment horizontal="right" vertical="center"/>
    </xf>
    <xf numFmtId="166" fontId="9" fillId="0" borderId="11" xfId="14" applyNumberFormat="1" applyFont="1" applyFill="1" applyBorder="1" applyAlignment="1">
      <alignment horizontal="right" vertical="center"/>
    </xf>
    <xf numFmtId="0" fontId="9" fillId="0" borderId="48" xfId="0" applyFont="1" applyBorder="1" applyAlignment="1">
      <alignment horizontal="left" vertical="center" indent="1"/>
    </xf>
    <xf numFmtId="170" fontId="64" fillId="0" borderId="48" xfId="14" applyNumberFormat="1" applyFont="1" applyFill="1" applyBorder="1" applyAlignment="1">
      <alignment horizontal="right" vertical="center"/>
    </xf>
    <xf numFmtId="170" fontId="9" fillId="0" borderId="48" xfId="14" applyNumberFormat="1" applyFont="1" applyFill="1" applyBorder="1" applyAlignment="1">
      <alignment horizontal="right" vertical="center"/>
    </xf>
    <xf numFmtId="0" fontId="9" fillId="0" borderId="48" xfId="0" applyFont="1" applyBorder="1" applyAlignment="1">
      <alignment horizontal="right" vertical="center" indent="1"/>
    </xf>
    <xf numFmtId="0" fontId="9" fillId="0" borderId="47" xfId="0" applyFont="1" applyBorder="1" applyAlignment="1">
      <alignment horizontal="left" vertical="center" indent="1"/>
    </xf>
    <xf numFmtId="170" fontId="9" fillId="0" borderId="47" xfId="14" applyNumberFormat="1" applyFont="1" applyFill="1" applyBorder="1" applyAlignment="1">
      <alignment horizontal="right" vertical="center"/>
    </xf>
    <xf numFmtId="170" fontId="9" fillId="0" borderId="39" xfId="14" applyNumberFormat="1" applyFont="1" applyFill="1" applyBorder="1" applyAlignment="1">
      <alignment horizontal="right" vertical="center"/>
    </xf>
    <xf numFmtId="170" fontId="9" fillId="3" borderId="11" xfId="14" applyNumberFormat="1" applyFont="1" applyFill="1" applyBorder="1" applyAlignment="1">
      <alignment horizontal="right" vertical="center"/>
    </xf>
    <xf numFmtId="170" fontId="9" fillId="3" borderId="39" xfId="14" applyNumberFormat="1" applyFont="1" applyFill="1" applyBorder="1" applyAlignment="1">
      <alignment horizontal="right" vertical="center"/>
    </xf>
    <xf numFmtId="170" fontId="9" fillId="3" borderId="9" xfId="14" applyNumberFormat="1" applyFont="1" applyFill="1" applyBorder="1" applyAlignment="1">
      <alignment horizontal="right" vertical="center"/>
    </xf>
    <xf numFmtId="166" fontId="6" fillId="3" borderId="11" xfId="14" applyNumberFormat="1" applyFont="1" applyFill="1" applyBorder="1" applyAlignment="1">
      <alignment horizontal="right" vertical="center"/>
    </xf>
    <xf numFmtId="166" fontId="9" fillId="3" borderId="11" xfId="14" applyNumberFormat="1" applyFont="1" applyFill="1" applyBorder="1" applyAlignment="1">
      <alignment horizontal="right" vertical="center"/>
    </xf>
    <xf numFmtId="170" fontId="9" fillId="3" borderId="46" xfId="14" applyNumberFormat="1" applyFont="1" applyFill="1" applyBorder="1" applyAlignment="1">
      <alignment horizontal="right" vertical="center"/>
    </xf>
    <xf numFmtId="170" fontId="6" fillId="3" borderId="46" xfId="14" applyNumberFormat="1" applyFont="1" applyFill="1" applyBorder="1" applyAlignment="1">
      <alignment horizontal="right" vertical="center"/>
    </xf>
    <xf numFmtId="170" fontId="64" fillId="3" borderId="46" xfId="14" applyNumberFormat="1" applyFont="1" applyFill="1" applyBorder="1" applyAlignment="1">
      <alignment horizontal="right" vertical="center"/>
    </xf>
    <xf numFmtId="170" fontId="9" fillId="3" borderId="47" xfId="14" applyNumberFormat="1" applyFont="1" applyFill="1" applyBorder="1" applyAlignment="1">
      <alignment horizontal="right" vertical="center"/>
    </xf>
    <xf numFmtId="170" fontId="64" fillId="3" borderId="48" xfId="14" applyNumberFormat="1" applyFont="1" applyFill="1" applyBorder="1" applyAlignment="1">
      <alignment horizontal="right" vertical="center"/>
    </xf>
    <xf numFmtId="166" fontId="6" fillId="3" borderId="46" xfId="14" applyNumberFormat="1" applyFont="1" applyFill="1" applyBorder="1" applyAlignment="1">
      <alignment horizontal="right" vertical="center"/>
    </xf>
    <xf numFmtId="166" fontId="9" fillId="3" borderId="46" xfId="14" applyNumberFormat="1" applyFont="1" applyFill="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right" vertical="center" indent="1"/>
    </xf>
    <xf numFmtId="171" fontId="6" fillId="0" borderId="11" xfId="1" applyNumberFormat="1" applyFont="1" applyFill="1" applyBorder="1" applyAlignment="1">
      <alignment horizontal="right" vertical="center"/>
    </xf>
    <xf numFmtId="171" fontId="9" fillId="0" borderId="11" xfId="1" applyNumberFormat="1" applyFont="1" applyFill="1" applyBorder="1" applyAlignment="1">
      <alignment horizontal="right" vertical="center"/>
    </xf>
    <xf numFmtId="0" fontId="8" fillId="0" borderId="11" xfId="0" applyFont="1" applyBorder="1" applyAlignment="1">
      <alignment horizontal="left" vertical="center" wrapText="1"/>
    </xf>
    <xf numFmtId="0" fontId="8" fillId="0" borderId="11" xfId="0" applyFont="1" applyBorder="1" applyAlignment="1">
      <alignment horizontal="right" vertical="center"/>
    </xf>
    <xf numFmtId="0" fontId="8" fillId="0" borderId="11" xfId="0" applyFont="1" applyBorder="1" applyAlignment="1">
      <alignment horizontal="right" vertical="center" wrapText="1"/>
    </xf>
    <xf numFmtId="170" fontId="64" fillId="0" borderId="11" xfId="14" applyNumberFormat="1" applyFont="1" applyFill="1" applyBorder="1" applyAlignment="1">
      <alignment horizontal="right" vertical="center"/>
    </xf>
    <xf numFmtId="166" fontId="20" fillId="0" borderId="11" xfId="14" applyNumberFormat="1" applyFont="1" applyFill="1" applyBorder="1" applyAlignment="1">
      <alignment horizontal="right" vertical="center"/>
    </xf>
    <xf numFmtId="10" fontId="6" fillId="0" borderId="11" xfId="0" applyNumberFormat="1" applyFont="1" applyBorder="1" applyAlignment="1">
      <alignment horizontal="right" vertical="center"/>
    </xf>
    <xf numFmtId="10" fontId="6" fillId="0" borderId="11" xfId="1" applyNumberFormat="1" applyFont="1" applyFill="1" applyBorder="1" applyAlignment="1">
      <alignment horizontal="right" vertical="center"/>
    </xf>
    <xf numFmtId="184" fontId="6" fillId="0" borderId="11" xfId="14" applyNumberFormat="1" applyFont="1" applyFill="1" applyBorder="1" applyAlignment="1">
      <alignment horizontal="right" vertical="center"/>
    </xf>
    <xf numFmtId="184" fontId="8" fillId="0" borderId="11" xfId="0" applyNumberFormat="1" applyFont="1" applyBorder="1" applyAlignment="1">
      <alignment horizontal="right" vertical="center" wrapText="1"/>
    </xf>
    <xf numFmtId="171" fontId="6" fillId="3" borderId="11" xfId="1" applyNumberFormat="1" applyFont="1" applyFill="1" applyBorder="1" applyAlignment="1">
      <alignment horizontal="right" vertical="center"/>
    </xf>
    <xf numFmtId="175" fontId="6" fillId="3" borderId="11" xfId="14" applyNumberFormat="1" applyFont="1" applyFill="1" applyBorder="1" applyAlignment="1">
      <alignment horizontal="right" vertical="center"/>
    </xf>
    <xf numFmtId="170" fontId="20" fillId="3" borderId="11" xfId="14" applyNumberFormat="1" applyFont="1" applyFill="1" applyBorder="1" applyAlignment="1">
      <alignment horizontal="right" vertical="center"/>
    </xf>
    <xf numFmtId="0" fontId="8" fillId="3" borderId="11" xfId="0" applyFont="1" applyFill="1" applyBorder="1" applyAlignment="1">
      <alignment horizontal="right" vertical="center"/>
    </xf>
    <xf numFmtId="170" fontId="64" fillId="3" borderId="11" xfId="14" applyNumberFormat="1" applyFont="1" applyFill="1" applyBorder="1" applyAlignment="1">
      <alignment horizontal="right" vertical="center"/>
    </xf>
    <xf numFmtId="166" fontId="20" fillId="3" borderId="11" xfId="14" applyNumberFormat="1" applyFont="1" applyFill="1" applyBorder="1" applyAlignment="1">
      <alignment horizontal="right" vertical="center"/>
    </xf>
    <xf numFmtId="10" fontId="6" fillId="3" borderId="11" xfId="1" applyNumberFormat="1" applyFont="1" applyFill="1" applyBorder="1" applyAlignment="1">
      <alignment horizontal="right" vertical="center"/>
    </xf>
    <xf numFmtId="0" fontId="8" fillId="7" borderId="0" xfId="0" applyFont="1" applyFill="1" applyAlignment="1">
      <alignment horizontal="left" vertical="center"/>
    </xf>
    <xf numFmtId="49" fontId="8" fillId="7" borderId="0" xfId="0" applyNumberFormat="1" applyFont="1" applyFill="1" applyAlignment="1">
      <alignment horizontal="center" vertical="center"/>
    </xf>
    <xf numFmtId="0" fontId="6" fillId="0" borderId="11" xfId="0" applyFont="1" applyBorder="1" applyAlignment="1">
      <alignment horizontal="left" vertical="center" indent="1"/>
    </xf>
    <xf numFmtId="0" fontId="6" fillId="0" borderId="11" xfId="0" applyFont="1" applyBorder="1" applyAlignment="1">
      <alignment horizontal="right" vertical="center"/>
    </xf>
    <xf numFmtId="0" fontId="20" fillId="0" borderId="11" xfId="0" applyFont="1" applyBorder="1" applyAlignment="1">
      <alignment horizontal="right" vertical="center"/>
    </xf>
    <xf numFmtId="0" fontId="6" fillId="3" borderId="11" xfId="0" applyFont="1" applyFill="1" applyBorder="1" applyAlignment="1">
      <alignment horizontal="right" vertical="center"/>
    </xf>
    <xf numFmtId="166" fontId="6" fillId="3" borderId="11" xfId="0" applyNumberFormat="1" applyFont="1" applyFill="1" applyBorder="1" applyAlignment="1">
      <alignment horizontal="right" vertical="center"/>
    </xf>
    <xf numFmtId="176" fontId="43" fillId="4" borderId="0" xfId="14" applyNumberFormat="1" applyFont="1" applyFill="1" applyBorder="1" applyAlignment="1">
      <alignment horizontal="right" vertical="center"/>
    </xf>
    <xf numFmtId="49" fontId="10" fillId="2" borderId="11" xfId="0" applyNumberFormat="1" applyFont="1" applyFill="1" applyBorder="1" applyAlignment="1">
      <alignment horizontal="right" vertical="center"/>
    </xf>
    <xf numFmtId="49" fontId="10" fillId="2" borderId="15" xfId="0" applyNumberFormat="1" applyFont="1" applyFill="1" applyBorder="1" applyAlignment="1">
      <alignment horizontal="right" vertical="center"/>
    </xf>
    <xf numFmtId="171" fontId="6" fillId="2" borderId="31" xfId="0" applyNumberFormat="1" applyFont="1" applyFill="1" applyBorder="1" applyAlignment="1">
      <alignment horizontal="right" vertical="center"/>
    </xf>
    <xf numFmtId="0" fontId="6" fillId="3" borderId="49" xfId="0" applyFont="1" applyFill="1" applyBorder="1" applyAlignment="1">
      <alignment horizontal="right" vertical="center"/>
    </xf>
    <xf numFmtId="0" fontId="6" fillId="6" borderId="49" xfId="0" applyFont="1" applyFill="1" applyBorder="1" applyAlignment="1">
      <alignment horizontal="right" vertical="center"/>
    </xf>
    <xf numFmtId="0" fontId="10" fillId="6" borderId="21" xfId="0" applyFont="1" applyFill="1" applyBorder="1" applyAlignment="1">
      <alignment horizontal="right" vertical="center"/>
    </xf>
    <xf numFmtId="10" fontId="6" fillId="5" borderId="9" xfId="0" applyNumberFormat="1" applyFont="1" applyFill="1" applyBorder="1" applyAlignment="1">
      <alignment horizontal="right" vertical="center" wrapText="1"/>
    </xf>
    <xf numFmtId="10" fontId="6" fillId="2" borderId="9" xfId="0" applyNumberFormat="1" applyFont="1" applyFill="1" applyBorder="1" applyAlignment="1">
      <alignment horizontal="right" vertical="center" wrapText="1"/>
    </xf>
    <xf numFmtId="172" fontId="22" fillId="5" borderId="8" xfId="35" applyNumberFormat="1" applyFont="1" applyFill="1" applyBorder="1" applyAlignment="1">
      <alignment horizontal="right" vertical="center"/>
    </xf>
    <xf numFmtId="172" fontId="22" fillId="4" borderId="8" xfId="35" applyNumberFormat="1" applyFont="1" applyFill="1" applyBorder="1" applyAlignment="1">
      <alignment horizontal="right" vertical="center"/>
    </xf>
    <xf numFmtId="172" fontId="43" fillId="4" borderId="9" xfId="35" applyNumberFormat="1" applyFont="1" applyFill="1" applyBorder="1" applyAlignment="1">
      <alignment horizontal="right" vertical="top"/>
    </xf>
    <xf numFmtId="173" fontId="43" fillId="4" borderId="9" xfId="35" applyNumberFormat="1" applyFont="1" applyFill="1" applyBorder="1" applyAlignment="1">
      <alignment horizontal="right" vertical="top"/>
    </xf>
    <xf numFmtId="172" fontId="22" fillId="5" borderId="10" xfId="35" applyNumberFormat="1" applyFont="1" applyFill="1" applyBorder="1" applyAlignment="1">
      <alignment horizontal="right" vertical="center"/>
    </xf>
    <xf numFmtId="172" fontId="22" fillId="4" borderId="10" xfId="35" applyNumberFormat="1" applyFont="1" applyFill="1" applyBorder="1" applyAlignment="1">
      <alignment horizontal="right" vertical="center"/>
    </xf>
    <xf numFmtId="172" fontId="43" fillId="4" borderId="11" xfId="35" applyNumberFormat="1" applyFont="1" applyFill="1" applyBorder="1" applyAlignment="1">
      <alignment horizontal="right" vertical="top"/>
    </xf>
    <xf numFmtId="173" fontId="43" fillId="4" borderId="11" xfId="35" applyNumberFormat="1" applyFont="1" applyFill="1" applyBorder="1" applyAlignment="1">
      <alignment horizontal="right" vertical="top"/>
    </xf>
    <xf numFmtId="173" fontId="22" fillId="5" borderId="10" xfId="35" applyNumberFormat="1" applyFont="1" applyFill="1" applyBorder="1" applyAlignment="1">
      <alignment horizontal="right" vertical="center"/>
    </xf>
    <xf numFmtId="173" fontId="22" fillId="4" borderId="10" xfId="35" applyNumberFormat="1" applyFont="1" applyFill="1" applyBorder="1" applyAlignment="1">
      <alignment horizontal="right" vertical="center"/>
    </xf>
    <xf numFmtId="0" fontId="44" fillId="2" borderId="0" xfId="0" applyFont="1" applyFill="1" applyAlignment="1">
      <alignment horizontal="left"/>
    </xf>
    <xf numFmtId="172" fontId="32" fillId="5" borderId="9" xfId="35" applyNumberFormat="1" applyFont="1" applyFill="1" applyBorder="1" applyAlignment="1">
      <alignment horizontal="right" vertical="center"/>
    </xf>
    <xf numFmtId="172" fontId="32" fillId="4" borderId="9" xfId="35" applyNumberFormat="1" applyFont="1" applyFill="1" applyBorder="1" applyAlignment="1">
      <alignment horizontal="right" vertical="center"/>
    </xf>
    <xf numFmtId="172" fontId="45" fillId="4" borderId="9" xfId="35" applyNumberFormat="1" applyFont="1" applyFill="1" applyBorder="1" applyAlignment="1">
      <alignment horizontal="right" vertical="center"/>
    </xf>
    <xf numFmtId="176" fontId="10" fillId="2" borderId="15" xfId="0" applyNumberFormat="1" applyFont="1" applyFill="1" applyBorder="1" applyAlignment="1">
      <alignment horizontal="right" vertical="center" wrapText="1"/>
    </xf>
    <xf numFmtId="174" fontId="22" fillId="5" borderId="16" xfId="35" applyNumberFormat="1" applyFont="1" applyFill="1" applyBorder="1" applyAlignment="1">
      <alignment horizontal="right" vertical="center"/>
    </xf>
    <xf numFmtId="174" fontId="22" fillId="4" borderId="16" xfId="35" applyNumberFormat="1" applyFont="1" applyFill="1" applyBorder="1" applyAlignment="1">
      <alignment horizontal="right" vertical="center"/>
    </xf>
    <xf numFmtId="174" fontId="43" fillId="4" borderId="16" xfId="35" applyNumberFormat="1" applyFont="1" applyFill="1" applyBorder="1" applyAlignment="1">
      <alignment horizontal="right" vertical="center"/>
    </xf>
    <xf numFmtId="171" fontId="10" fillId="2" borderId="15" xfId="1" applyNumberFormat="1" applyFont="1" applyFill="1" applyBorder="1" applyAlignment="1">
      <alignment horizontal="right" vertical="center" wrapText="1"/>
    </xf>
    <xf numFmtId="0" fontId="9" fillId="0" borderId="14" xfId="0" applyFont="1" applyBorder="1" applyAlignment="1">
      <alignment horizontal="left" vertical="center" wrapText="1"/>
    </xf>
    <xf numFmtId="172" fontId="22" fillId="5" borderId="16" xfId="35" applyNumberFormat="1" applyFont="1" applyFill="1" applyBorder="1" applyAlignment="1">
      <alignment horizontal="right" vertical="center"/>
    </xf>
    <xf numFmtId="172" fontId="22" fillId="4" borderId="16" xfId="35" applyNumberFormat="1" applyFont="1" applyFill="1" applyBorder="1" applyAlignment="1">
      <alignment horizontal="right" vertical="center"/>
    </xf>
    <xf numFmtId="172" fontId="43" fillId="4" borderId="16" xfId="35" applyNumberFormat="1" applyFont="1" applyFill="1" applyBorder="1" applyAlignment="1">
      <alignment horizontal="right" vertical="center"/>
    </xf>
    <xf numFmtId="0" fontId="1" fillId="2" borderId="0" xfId="0" applyFont="1" applyFill="1"/>
    <xf numFmtId="175" fontId="6" fillId="0" borderId="11" xfId="14" applyNumberFormat="1" applyFont="1" applyFill="1" applyBorder="1" applyAlignment="1">
      <alignment horizontal="right" vertical="center"/>
    </xf>
    <xf numFmtId="189" fontId="22" fillId="5" borderId="0" xfId="14" applyNumberFormat="1" applyFont="1" applyFill="1" applyAlignment="1">
      <alignment horizontal="right" vertical="center"/>
    </xf>
    <xf numFmtId="177" fontId="10" fillId="2" borderId="31" xfId="0" quotePrefix="1" applyNumberFormat="1" applyFont="1" applyFill="1" applyBorder="1" applyAlignment="1">
      <alignment horizontal="right" vertical="center"/>
    </xf>
    <xf numFmtId="182" fontId="10" fillId="2" borderId="15" xfId="0" quotePrefix="1" applyNumberFormat="1" applyFont="1" applyFill="1" applyBorder="1" applyAlignment="1">
      <alignment horizontal="right" vertical="center"/>
    </xf>
    <xf numFmtId="177" fontId="10" fillId="2" borderId="11" xfId="0" quotePrefix="1" applyNumberFormat="1" applyFont="1" applyFill="1" applyBorder="1" applyAlignment="1">
      <alignment horizontal="right" vertical="center"/>
    </xf>
    <xf numFmtId="2" fontId="32" fillId="5" borderId="9" xfId="1" applyNumberFormat="1" applyFont="1" applyFill="1" applyBorder="1" applyAlignment="1">
      <alignment horizontal="right" vertical="center"/>
    </xf>
    <xf numFmtId="2" fontId="22" fillId="5" borderId="9" xfId="1" applyNumberFormat="1" applyFont="1" applyFill="1" applyBorder="1" applyAlignment="1">
      <alignment horizontal="right" vertical="center"/>
    </xf>
    <xf numFmtId="165" fontId="22" fillId="5" borderId="11" xfId="1" applyNumberFormat="1" applyFont="1" applyFill="1" applyBorder="1" applyAlignment="1">
      <alignment horizontal="right" vertical="center"/>
    </xf>
    <xf numFmtId="10" fontId="1" fillId="2" borderId="0" xfId="0" applyNumberFormat="1" applyFont="1" applyFill="1" applyAlignment="1">
      <alignment wrapText="1"/>
    </xf>
    <xf numFmtId="0" fontId="31" fillId="2" borderId="13" xfId="0" applyFont="1" applyFill="1" applyBorder="1"/>
    <xf numFmtId="0" fontId="1" fillId="2" borderId="0" xfId="0" applyFont="1" applyFill="1" applyAlignment="1">
      <alignment wrapText="1"/>
    </xf>
    <xf numFmtId="0" fontId="1" fillId="2" borderId="0" xfId="0" applyFont="1" applyFill="1" applyAlignment="1">
      <alignment vertical="center"/>
    </xf>
    <xf numFmtId="0" fontId="1" fillId="0" borderId="0" xfId="0" applyFont="1" applyAlignment="1">
      <alignment vertical="center"/>
    </xf>
    <xf numFmtId="10" fontId="1" fillId="2" borderId="0" xfId="0" applyNumberFormat="1" applyFont="1" applyFill="1"/>
    <xf numFmtId="0" fontId="1" fillId="0" borderId="0" xfId="0" applyFont="1"/>
    <xf numFmtId="4" fontId="1" fillId="2" borderId="0" xfId="0" applyNumberFormat="1" applyFont="1" applyFill="1"/>
    <xf numFmtId="169" fontId="1" fillId="2" borderId="0" xfId="0" applyNumberFormat="1" applyFont="1" applyFill="1"/>
    <xf numFmtId="9" fontId="1" fillId="2" borderId="0" xfId="0" applyNumberFormat="1" applyFont="1" applyFill="1"/>
    <xf numFmtId="4" fontId="1" fillId="0" borderId="0" xfId="0" applyNumberFormat="1" applyFont="1"/>
    <xf numFmtId="10" fontId="1" fillId="0" borderId="0" xfId="0" applyNumberFormat="1" applyFont="1"/>
    <xf numFmtId="0" fontId="1" fillId="2" borderId="13" xfId="0" applyFont="1" applyFill="1" applyBorder="1" applyAlignment="1">
      <alignment wrapText="1"/>
    </xf>
    <xf numFmtId="165" fontId="1" fillId="2" borderId="0" xfId="0" applyNumberFormat="1" applyFont="1" applyFill="1"/>
    <xf numFmtId="172" fontId="1" fillId="2" borderId="0" xfId="0" applyNumberFormat="1" applyFont="1" applyFill="1"/>
    <xf numFmtId="2" fontId="1" fillId="2" borderId="0" xfId="0" applyNumberFormat="1" applyFont="1" applyFill="1"/>
    <xf numFmtId="171" fontId="1" fillId="2" borderId="0" xfId="1" applyNumberFormat="1" applyFont="1" applyFill="1"/>
    <xf numFmtId="0" fontId="1" fillId="2" borderId="0" xfId="0" applyFont="1" applyFill="1" applyAlignment="1">
      <alignment horizontal="center" vertical="center"/>
    </xf>
    <xf numFmtId="0" fontId="1" fillId="2" borderId="0" xfId="0" applyFont="1" applyFill="1" applyAlignment="1">
      <alignment vertical="center" wrapText="1"/>
    </xf>
    <xf numFmtId="10" fontId="1" fillId="2" borderId="0" xfId="1" applyNumberFormat="1" applyFont="1" applyFill="1"/>
    <xf numFmtId="176" fontId="1" fillId="2" borderId="0" xfId="0" applyNumberFormat="1" applyFont="1" applyFill="1"/>
    <xf numFmtId="3" fontId="1" fillId="2" borderId="0" xfId="0" applyNumberFormat="1" applyFont="1" applyFill="1"/>
    <xf numFmtId="171" fontId="1" fillId="2" borderId="0" xfId="0" applyNumberFormat="1" applyFont="1" applyFill="1"/>
    <xf numFmtId="175" fontId="1" fillId="2" borderId="0" xfId="0" applyNumberFormat="1" applyFont="1" applyFill="1"/>
    <xf numFmtId="0" fontId="1" fillId="2" borderId="0" xfId="0" applyFont="1" applyFill="1" applyAlignment="1">
      <alignment horizontal="center"/>
    </xf>
    <xf numFmtId="187" fontId="1" fillId="2" borderId="0" xfId="0" applyNumberFormat="1" applyFont="1" applyFill="1"/>
    <xf numFmtId="0" fontId="1" fillId="2" borderId="13" xfId="0" applyFont="1" applyFill="1" applyBorder="1"/>
    <xf numFmtId="178" fontId="1" fillId="2" borderId="0" xfId="0" applyNumberFormat="1" applyFont="1" applyFill="1"/>
    <xf numFmtId="1" fontId="1" fillId="2" borderId="0" xfId="0" applyNumberFormat="1" applyFont="1" applyFill="1"/>
    <xf numFmtId="14" fontId="1" fillId="2" borderId="0" xfId="0" applyNumberFormat="1" applyFont="1" applyFill="1"/>
    <xf numFmtId="9" fontId="1" fillId="2" borderId="0" xfId="1" applyFont="1" applyFill="1"/>
    <xf numFmtId="1" fontId="1" fillId="2" borderId="0" xfId="0" applyNumberFormat="1" applyFont="1" applyFill="1" applyAlignment="1">
      <alignment horizontal="center"/>
    </xf>
    <xf numFmtId="9" fontId="1" fillId="2" borderId="0" xfId="1" applyFont="1" applyFill="1" applyAlignment="1">
      <alignment horizontal="center"/>
    </xf>
    <xf numFmtId="170" fontId="1" fillId="2" borderId="0" xfId="0" applyNumberFormat="1" applyFont="1" applyFill="1"/>
    <xf numFmtId="185" fontId="1" fillId="2" borderId="0" xfId="0" applyNumberFormat="1" applyFont="1" applyFill="1"/>
    <xf numFmtId="0" fontId="1" fillId="2" borderId="0" xfId="0" applyFont="1" applyFill="1" applyAlignment="1">
      <alignment horizontal="right"/>
    </xf>
    <xf numFmtId="166" fontId="1" fillId="2" borderId="0" xfId="0" applyNumberFormat="1" applyFont="1" applyFill="1" applyAlignment="1">
      <alignment wrapText="1"/>
    </xf>
    <xf numFmtId="166" fontId="1" fillId="2" borderId="0" xfId="0" applyNumberFormat="1" applyFont="1" applyFill="1"/>
    <xf numFmtId="174" fontId="22" fillId="4" borderId="11" xfId="14" applyNumberFormat="1" applyFont="1" applyFill="1" applyBorder="1" applyAlignment="1">
      <alignment horizontal="right" vertical="center"/>
    </xf>
    <xf numFmtId="174" fontId="32" fillId="4" borderId="27" xfId="14" applyNumberFormat="1" applyFont="1" applyFill="1" applyBorder="1" applyAlignment="1">
      <alignment horizontal="right" vertical="center"/>
    </xf>
    <xf numFmtId="173" fontId="22" fillId="4" borderId="11" xfId="14" applyNumberFormat="1" applyFont="1" applyFill="1" applyBorder="1" applyAlignment="1">
      <alignment horizontal="right" vertical="center"/>
    </xf>
    <xf numFmtId="171" fontId="32" fillId="4" borderId="27" xfId="1" applyNumberFormat="1" applyFont="1" applyFill="1" applyBorder="1" applyAlignment="1">
      <alignment horizontal="right" vertical="center"/>
    </xf>
    <xf numFmtId="173" fontId="32" fillId="4" borderId="27" xfId="14" applyNumberFormat="1" applyFont="1" applyFill="1" applyBorder="1" applyAlignment="1">
      <alignment horizontal="right" vertical="center"/>
    </xf>
    <xf numFmtId="49" fontId="6" fillId="2" borderId="11" xfId="0" applyNumberFormat="1" applyFont="1" applyFill="1" applyBorder="1" applyAlignment="1">
      <alignment horizontal="left" vertical="center" wrapText="1"/>
    </xf>
    <xf numFmtId="0" fontId="6" fillId="0" borderId="50" xfId="0" applyFont="1" applyBorder="1" applyAlignment="1">
      <alignment horizontal="left" vertical="center" wrapText="1" indent="1"/>
    </xf>
    <xf numFmtId="0" fontId="6" fillId="4" borderId="51" xfId="0" applyFont="1" applyFill="1" applyBorder="1" applyAlignment="1">
      <alignment horizontal="center" vertical="center"/>
    </xf>
    <xf numFmtId="176" fontId="22" fillId="5" borderId="51" xfId="35" applyNumberFormat="1" applyFont="1" applyFill="1" applyBorder="1" applyAlignment="1">
      <alignment horizontal="right" vertical="center"/>
    </xf>
    <xf numFmtId="176" fontId="22" fillId="4" borderId="51" xfId="35" applyNumberFormat="1" applyFont="1" applyFill="1" applyBorder="1" applyAlignment="1">
      <alignment horizontal="right" vertical="center"/>
    </xf>
    <xf numFmtId="176" fontId="43" fillId="4" borderId="51" xfId="35" applyNumberFormat="1" applyFont="1" applyFill="1" applyBorder="1" applyAlignment="1">
      <alignment horizontal="right" vertical="center"/>
    </xf>
    <xf numFmtId="173" fontId="43" fillId="4" borderId="51" xfId="35" applyNumberFormat="1" applyFont="1" applyFill="1" applyBorder="1" applyAlignment="1">
      <alignment horizontal="right" vertical="top"/>
    </xf>
    <xf numFmtId="174" fontId="22" fillId="5" borderId="51" xfId="35" applyNumberFormat="1" applyFont="1" applyFill="1" applyBorder="1" applyAlignment="1">
      <alignment horizontal="right" vertical="center"/>
    </xf>
    <xf numFmtId="174" fontId="22" fillId="4" borderId="51" xfId="35" applyNumberFormat="1" applyFont="1" applyFill="1" applyBorder="1" applyAlignment="1">
      <alignment horizontal="right" vertical="center"/>
    </xf>
    <xf numFmtId="174" fontId="43" fillId="4" borderId="51" xfId="35" applyNumberFormat="1" applyFont="1" applyFill="1" applyBorder="1" applyAlignment="1">
      <alignment horizontal="right" vertical="center"/>
    </xf>
    <xf numFmtId="0" fontId="6" fillId="2" borderId="9" xfId="0" applyFont="1" applyFill="1" applyBorder="1" applyAlignment="1">
      <alignment horizontal="left"/>
    </xf>
    <xf numFmtId="9" fontId="6" fillId="2" borderId="9" xfId="0" applyNumberFormat="1" applyFont="1" applyFill="1" applyBorder="1" applyAlignment="1">
      <alignment horizontal="center"/>
    </xf>
    <xf numFmtId="0" fontId="6" fillId="2" borderId="11" xfId="0" applyFont="1" applyFill="1" applyBorder="1" applyAlignment="1">
      <alignment horizontal="left"/>
    </xf>
    <xf numFmtId="0" fontId="6" fillId="2" borderId="11" xfId="0" applyFont="1" applyFill="1" applyBorder="1" applyAlignment="1">
      <alignment horizontal="center"/>
    </xf>
    <xf numFmtId="0" fontId="25" fillId="2" borderId="1" xfId="0" applyFont="1" applyFill="1" applyBorder="1" applyAlignment="1">
      <alignment horizontal="center" vertical="center"/>
    </xf>
    <xf numFmtId="0" fontId="24" fillId="2" borderId="0" xfId="0" applyFont="1" applyFill="1" applyAlignment="1">
      <alignment horizontal="center"/>
    </xf>
    <xf numFmtId="0" fontId="10" fillId="6" borderId="49" xfId="0" applyFont="1" applyFill="1" applyBorder="1" applyAlignment="1">
      <alignment horizontal="right" vertical="center"/>
    </xf>
    <xf numFmtId="171" fontId="10" fillId="6" borderId="49" xfId="0" applyNumberFormat="1" applyFont="1" applyFill="1" applyBorder="1" applyAlignment="1">
      <alignment horizontal="right" vertical="center"/>
    </xf>
    <xf numFmtId="171" fontId="10" fillId="6" borderId="21" xfId="0" applyNumberFormat="1" applyFont="1" applyFill="1" applyBorder="1" applyAlignment="1">
      <alignment horizontal="right" vertical="center"/>
    </xf>
    <xf numFmtId="174" fontId="22" fillId="0" borderId="16" xfId="14" applyNumberFormat="1" applyFont="1" applyFill="1" applyBorder="1" applyAlignment="1">
      <alignment horizontal="right" vertical="center"/>
    </xf>
    <xf numFmtId="176" fontId="22" fillId="0" borderId="28" xfId="14" applyNumberFormat="1" applyFont="1" applyFill="1" applyBorder="1" applyAlignment="1">
      <alignment horizontal="right" vertical="center"/>
    </xf>
    <xf numFmtId="171" fontId="22" fillId="0" borderId="16" xfId="1" applyNumberFormat="1" applyFont="1" applyFill="1" applyBorder="1" applyAlignment="1">
      <alignment horizontal="right" vertical="center"/>
    </xf>
    <xf numFmtId="3" fontId="10" fillId="2" borderId="11" xfId="0" applyNumberFormat="1" applyFont="1" applyFill="1" applyBorder="1" applyAlignment="1">
      <alignment horizontal="right" vertical="center" wrapText="1"/>
    </xf>
    <xf numFmtId="1" fontId="22" fillId="5" borderId="9" xfId="14" applyNumberFormat="1" applyFont="1" applyFill="1" applyBorder="1" applyAlignment="1">
      <alignment horizontal="right" vertical="center"/>
    </xf>
    <xf numFmtId="1" fontId="22" fillId="4" borderId="9" xfId="14" applyNumberFormat="1" applyFont="1" applyFill="1" applyBorder="1" applyAlignment="1">
      <alignment horizontal="right" vertical="center"/>
    </xf>
    <xf numFmtId="1" fontId="10" fillId="2" borderId="15" xfId="0" applyNumberFormat="1" applyFont="1" applyFill="1" applyBorder="1" applyAlignment="1">
      <alignment horizontal="right" vertical="center"/>
    </xf>
    <xf numFmtId="1" fontId="6" fillId="5" borderId="31" xfId="0" applyNumberFormat="1" applyFont="1" applyFill="1" applyBorder="1" applyAlignment="1">
      <alignment horizontal="right" vertical="center"/>
    </xf>
    <xf numFmtId="1" fontId="6" fillId="2" borderId="31" xfId="0" quotePrefix="1" applyNumberFormat="1" applyFont="1" applyFill="1" applyBorder="1" applyAlignment="1">
      <alignment horizontal="right" vertical="center"/>
    </xf>
    <xf numFmtId="1" fontId="10" fillId="2" borderId="31" xfId="0" quotePrefix="1" applyNumberFormat="1" applyFont="1" applyFill="1" applyBorder="1" applyAlignment="1">
      <alignment horizontal="right" vertical="center"/>
    </xf>
    <xf numFmtId="1" fontId="9" fillId="5" borderId="14" xfId="0" applyNumberFormat="1" applyFont="1" applyFill="1" applyBorder="1" applyAlignment="1">
      <alignment horizontal="right" vertical="center"/>
    </xf>
    <xf numFmtId="1" fontId="9" fillId="2" borderId="14" xfId="0" applyNumberFormat="1" applyFont="1" applyFill="1" applyBorder="1" applyAlignment="1">
      <alignment horizontal="right" vertical="center"/>
    </xf>
    <xf numFmtId="1" fontId="13" fillId="2" borderId="14" xfId="0" applyNumberFormat="1" applyFont="1" applyFill="1" applyBorder="1" applyAlignment="1">
      <alignment horizontal="right" vertical="center"/>
    </xf>
    <xf numFmtId="171" fontId="43" fillId="4" borderId="0" xfId="1" applyNumberFormat="1" applyFont="1" applyFill="1" applyBorder="1" applyAlignment="1">
      <alignment horizontal="right" vertical="center"/>
    </xf>
    <xf numFmtId="174" fontId="43" fillId="4" borderId="9" xfId="14" quotePrefix="1" applyNumberFormat="1" applyFont="1" applyFill="1" applyBorder="1" applyAlignment="1">
      <alignment horizontal="right" vertical="center"/>
    </xf>
    <xf numFmtId="175" fontId="6" fillId="5" borderId="11" xfId="0" applyNumberFormat="1" applyFont="1" applyFill="1" applyBorder="1" applyAlignment="1">
      <alignment horizontal="right" vertical="center" wrapText="1"/>
    </xf>
    <xf numFmtId="175" fontId="6" fillId="2" borderId="11" xfId="0" applyNumberFormat="1" applyFont="1" applyFill="1" applyBorder="1" applyAlignment="1">
      <alignment horizontal="right" vertical="center" wrapText="1"/>
    </xf>
    <xf numFmtId="182" fontId="10" fillId="2" borderId="11" xfId="0" quotePrefix="1" applyNumberFormat="1" applyFont="1" applyFill="1" applyBorder="1" applyAlignment="1">
      <alignment horizontal="right" vertical="center"/>
    </xf>
    <xf numFmtId="190" fontId="10" fillId="2" borderId="11" xfId="0" quotePrefix="1" applyNumberFormat="1" applyFont="1" applyFill="1" applyBorder="1" applyAlignment="1">
      <alignment horizontal="right" vertical="center"/>
    </xf>
    <xf numFmtId="191" fontId="10" fillId="2" borderId="11" xfId="0" quotePrefix="1" applyNumberFormat="1" applyFont="1" applyFill="1" applyBorder="1" applyAlignment="1">
      <alignment horizontal="right" vertical="center"/>
    </xf>
    <xf numFmtId="165" fontId="6" fillId="5" borderId="11" xfId="0" applyNumberFormat="1" applyFont="1" applyFill="1" applyBorder="1" applyAlignment="1">
      <alignment horizontal="right" vertical="center" wrapText="1"/>
    </xf>
    <xf numFmtId="165" fontId="6" fillId="2" borderId="11" xfId="0" applyNumberFormat="1" applyFont="1" applyFill="1" applyBorder="1" applyAlignment="1">
      <alignment horizontal="right" vertical="center" wrapText="1"/>
    </xf>
    <xf numFmtId="165" fontId="10" fillId="2" borderId="11" xfId="0" applyNumberFormat="1" applyFont="1" applyFill="1" applyBorder="1" applyAlignment="1">
      <alignment horizontal="right" vertical="center"/>
    </xf>
    <xf numFmtId="1" fontId="6" fillId="5" borderId="11" xfId="0" applyNumberFormat="1" applyFont="1" applyFill="1" applyBorder="1" applyAlignment="1">
      <alignment horizontal="right" vertical="center" wrapText="1"/>
    </xf>
    <xf numFmtId="1" fontId="6" fillId="2" borderId="11" xfId="0" applyNumberFormat="1" applyFont="1" applyFill="1" applyBorder="1" applyAlignment="1">
      <alignment horizontal="right" vertical="center" wrapText="1"/>
    </xf>
    <xf numFmtId="1" fontId="10" fillId="2" borderId="11" xfId="0" applyNumberFormat="1" applyFont="1" applyFill="1" applyBorder="1" applyAlignment="1">
      <alignment horizontal="right" vertical="center"/>
    </xf>
    <xf numFmtId="2" fontId="6" fillId="0" borderId="12" xfId="0" applyNumberFormat="1" applyFont="1" applyBorder="1" applyAlignment="1">
      <alignment horizontal="right" vertical="center" wrapText="1"/>
    </xf>
    <xf numFmtId="174" fontId="6" fillId="4" borderId="8" xfId="14" applyNumberFormat="1" applyFont="1" applyFill="1" applyBorder="1" applyAlignment="1">
      <alignment horizontal="right" vertical="center"/>
    </xf>
    <xf numFmtId="172" fontId="6" fillId="2" borderId="14" xfId="0" applyNumberFormat="1" applyFont="1" applyFill="1" applyBorder="1" applyAlignment="1">
      <alignment horizontal="right" vertical="center"/>
    </xf>
    <xf numFmtId="172" fontId="10" fillId="2" borderId="14" xfId="0" applyNumberFormat="1" applyFont="1" applyFill="1" applyBorder="1" applyAlignment="1">
      <alignment horizontal="right" vertical="center" wrapText="1"/>
    </xf>
    <xf numFmtId="172" fontId="22" fillId="5" borderId="51" xfId="35" applyNumberFormat="1" applyFont="1" applyFill="1" applyBorder="1" applyAlignment="1">
      <alignment horizontal="right" vertical="center"/>
    </xf>
    <xf numFmtId="172" fontId="22" fillId="4" borderId="51" xfId="35" applyNumberFormat="1" applyFont="1" applyFill="1" applyBorder="1" applyAlignment="1">
      <alignment horizontal="right" vertical="center"/>
    </xf>
    <xf numFmtId="172" fontId="43" fillId="4" borderId="51" xfId="35" applyNumberFormat="1" applyFont="1" applyFill="1" applyBorder="1" applyAlignment="1">
      <alignment horizontal="right" vertical="center"/>
    </xf>
    <xf numFmtId="172" fontId="22" fillId="0" borderId="28" xfId="14" applyNumberFormat="1" applyFont="1" applyFill="1" applyBorder="1" applyAlignment="1">
      <alignment horizontal="right" vertical="center"/>
    </xf>
    <xf numFmtId="3" fontId="6" fillId="5" borderId="28" xfId="0" applyNumberFormat="1" applyFont="1" applyFill="1" applyBorder="1" applyAlignment="1">
      <alignment horizontal="right" vertical="center" wrapText="1"/>
    </xf>
    <xf numFmtId="3" fontId="6" fillId="2" borderId="28" xfId="0" quotePrefix="1" applyNumberFormat="1" applyFont="1" applyFill="1" applyBorder="1" applyAlignment="1">
      <alignment horizontal="right" vertical="center" wrapText="1"/>
    </xf>
    <xf numFmtId="167" fontId="10" fillId="2" borderId="28" xfId="0" applyNumberFormat="1" applyFont="1" applyFill="1" applyBorder="1" applyAlignment="1">
      <alignment horizontal="right" vertical="center" wrapText="1"/>
    </xf>
    <xf numFmtId="3" fontId="22" fillId="5" borderId="9" xfId="14" applyNumberFormat="1" applyFont="1" applyFill="1" applyBorder="1" applyAlignment="1">
      <alignment horizontal="right" vertical="center"/>
    </xf>
    <xf numFmtId="3" fontId="22" fillId="4" borderId="9" xfId="14" applyNumberFormat="1" applyFont="1" applyFill="1" applyBorder="1" applyAlignment="1">
      <alignment horizontal="right" vertical="center"/>
    </xf>
    <xf numFmtId="172" fontId="10" fillId="2" borderId="11" xfId="0" applyNumberFormat="1" applyFont="1" applyFill="1" applyBorder="1" applyAlignment="1">
      <alignment horizontal="right" vertical="center"/>
    </xf>
    <xf numFmtId="0" fontId="6" fillId="4" borderId="51" xfId="0" applyFont="1" applyFill="1" applyBorder="1" applyAlignment="1">
      <alignment horizontal="left" vertical="center"/>
    </xf>
    <xf numFmtId="165" fontId="6" fillId="4" borderId="51" xfId="0" applyNumberFormat="1" applyFont="1" applyFill="1" applyBorder="1" applyAlignment="1">
      <alignment horizontal="right" vertical="center"/>
    </xf>
    <xf numFmtId="176" fontId="6" fillId="4" borderId="51" xfId="0" applyNumberFormat="1" applyFont="1" applyFill="1" applyBorder="1" applyAlignment="1">
      <alignment horizontal="right" vertical="center"/>
    </xf>
    <xf numFmtId="174" fontId="6" fillId="4" borderId="51" xfId="0" applyNumberFormat="1" applyFont="1" applyFill="1" applyBorder="1" applyAlignment="1">
      <alignment horizontal="right" vertical="center"/>
    </xf>
    <xf numFmtId="165" fontId="32" fillId="0" borderId="9" xfId="1" applyNumberFormat="1" applyFont="1" applyFill="1" applyBorder="1" applyAlignment="1">
      <alignment horizontal="right" vertical="center"/>
    </xf>
    <xf numFmtId="172" fontId="32" fillId="0" borderId="9" xfId="14" applyNumberFormat="1" applyFont="1" applyFill="1" applyBorder="1" applyAlignment="1">
      <alignment horizontal="right" vertical="center"/>
    </xf>
    <xf numFmtId="3" fontId="22" fillId="0" borderId="16" xfId="14" applyNumberFormat="1" applyFont="1" applyFill="1" applyBorder="1" applyAlignment="1">
      <alignment horizontal="right" vertical="center"/>
    </xf>
    <xf numFmtId="4" fontId="22" fillId="0" borderId="16" xfId="14" applyNumberFormat="1" applyFont="1" applyFill="1" applyBorder="1" applyAlignment="1">
      <alignment horizontal="right" vertical="center"/>
    </xf>
    <xf numFmtId="169" fontId="22" fillId="0" borderId="16" xfId="14" applyNumberFormat="1" applyFont="1" applyFill="1" applyBorder="1" applyAlignment="1">
      <alignment horizontal="right" vertical="center"/>
    </xf>
    <xf numFmtId="169" fontId="32" fillId="0" borderId="16" xfId="14" applyNumberFormat="1" applyFont="1" applyFill="1" applyBorder="1" applyAlignment="1">
      <alignment horizontal="right" vertical="center"/>
    </xf>
    <xf numFmtId="172" fontId="22" fillId="0" borderId="16" xfId="14" applyNumberFormat="1" applyFont="1" applyFill="1" applyBorder="1" applyAlignment="1">
      <alignment horizontal="right" vertical="center"/>
    </xf>
    <xf numFmtId="169" fontId="1" fillId="0" borderId="0" xfId="0" applyNumberFormat="1" applyFont="1"/>
    <xf numFmtId="49" fontId="22" fillId="0" borderId="16" xfId="14" applyNumberFormat="1" applyFont="1" applyFill="1" applyBorder="1" applyAlignment="1">
      <alignment horizontal="right" vertical="center"/>
    </xf>
    <xf numFmtId="192" fontId="1" fillId="2" borderId="0" xfId="0" applyNumberFormat="1" applyFont="1" applyFill="1"/>
    <xf numFmtId="49" fontId="10" fillId="4" borderId="11" xfId="0" applyNumberFormat="1" applyFont="1" applyFill="1" applyBorder="1" applyAlignment="1">
      <alignment horizontal="left" vertical="center" wrapText="1"/>
    </xf>
    <xf numFmtId="172" fontId="22" fillId="0" borderId="10" xfId="14" applyNumberFormat="1" applyFont="1" applyFill="1" applyBorder="1" applyAlignment="1">
      <alignment horizontal="right" vertical="center"/>
    </xf>
    <xf numFmtId="0" fontId="58" fillId="0" borderId="0" xfId="0" applyFont="1" applyAlignment="1">
      <alignment horizontal="left" indent="1"/>
    </xf>
    <xf numFmtId="193" fontId="6" fillId="0" borderId="11" xfId="0" applyNumberFormat="1" applyFont="1" applyBorder="1" applyAlignment="1">
      <alignment horizontal="center" vertical="center"/>
    </xf>
    <xf numFmtId="193" fontId="9" fillId="0" borderId="11" xfId="0" applyNumberFormat="1" applyFont="1" applyBorder="1" applyAlignment="1">
      <alignment horizontal="center" vertical="center"/>
    </xf>
    <xf numFmtId="0" fontId="78" fillId="2" borderId="0" xfId="0" applyFont="1" applyFill="1"/>
    <xf numFmtId="0" fontId="6" fillId="2" borderId="0" xfId="0" applyFont="1" applyFill="1" applyAlignment="1">
      <alignment horizontal="center"/>
    </xf>
    <xf numFmtId="165" fontId="32" fillId="4" borderId="9" xfId="1" applyNumberFormat="1" applyFont="1" applyFill="1" applyBorder="1" applyAlignment="1">
      <alignment horizontal="right" vertical="center"/>
    </xf>
    <xf numFmtId="172" fontId="22" fillId="4" borderId="25" xfId="14" applyNumberFormat="1" applyFont="1" applyFill="1" applyBorder="1" applyAlignment="1">
      <alignment horizontal="right" vertical="center"/>
    </xf>
    <xf numFmtId="0" fontId="6" fillId="2" borderId="0" xfId="1" applyNumberFormat="1" applyFont="1" applyFill="1" applyBorder="1" applyAlignment="1">
      <alignment horizontal="right" vertical="center" wrapText="1"/>
    </xf>
    <xf numFmtId="165" fontId="22" fillId="0" borderId="10" xfId="14" applyNumberFormat="1" applyFont="1" applyFill="1" applyBorder="1" applyAlignment="1">
      <alignment horizontal="right" vertical="center"/>
    </xf>
    <xf numFmtId="173" fontId="22" fillId="0" borderId="10" xfId="14" applyNumberFormat="1" applyFont="1" applyFill="1" applyBorder="1" applyAlignment="1">
      <alignment horizontal="right" vertical="center"/>
    </xf>
    <xf numFmtId="0" fontId="9" fillId="2" borderId="1" xfId="0" applyFont="1" applyFill="1" applyBorder="1" applyAlignment="1">
      <alignment vertical="center"/>
    </xf>
    <xf numFmtId="0" fontId="9" fillId="2" borderId="7" xfId="0" applyFont="1" applyFill="1" applyBorder="1" applyAlignment="1">
      <alignment vertical="center"/>
    </xf>
    <xf numFmtId="49" fontId="10" fillId="2" borderId="11" xfId="0" quotePrefix="1" applyNumberFormat="1" applyFont="1" applyFill="1" applyBorder="1" applyAlignment="1">
      <alignment horizontal="right" vertical="center"/>
    </xf>
    <xf numFmtId="170" fontId="6" fillId="0" borderId="11" xfId="14" applyNumberFormat="1" applyFont="1" applyBorder="1" applyAlignment="1">
      <alignment horizontal="right" vertical="center"/>
    </xf>
    <xf numFmtId="170" fontId="9" fillId="0" borderId="11" xfId="14" applyNumberFormat="1" applyFont="1" applyBorder="1" applyAlignment="1">
      <alignment horizontal="right" vertical="center"/>
    </xf>
    <xf numFmtId="166" fontId="6" fillId="0" borderId="11" xfId="14" applyNumberFormat="1" applyFont="1" applyBorder="1" applyAlignment="1">
      <alignment horizontal="right" vertical="center"/>
    </xf>
    <xf numFmtId="171" fontId="6" fillId="0" borderId="11" xfId="1" applyNumberFormat="1" applyFont="1" applyBorder="1" applyAlignment="1">
      <alignment horizontal="right" vertical="center"/>
    </xf>
    <xf numFmtId="175" fontId="6" fillId="0" borderId="11" xfId="14" applyNumberFormat="1" applyFont="1" applyBorder="1" applyAlignment="1">
      <alignment horizontal="right" vertical="center"/>
    </xf>
    <xf numFmtId="184" fontId="6" fillId="0" borderId="11" xfId="14" applyNumberFormat="1" applyFont="1" applyBorder="1" applyAlignment="1">
      <alignment horizontal="right" vertical="center"/>
    </xf>
    <xf numFmtId="184" fontId="8" fillId="3" borderId="11" xfId="0" applyNumberFormat="1" applyFont="1" applyFill="1" applyBorder="1" applyAlignment="1">
      <alignment horizontal="right" vertical="center" wrapText="1"/>
    </xf>
    <xf numFmtId="0" fontId="40" fillId="2" borderId="0" xfId="2" applyFont="1" applyFill="1" applyAlignment="1">
      <alignment horizontal="center"/>
    </xf>
    <xf numFmtId="0" fontId="39" fillId="2" borderId="0" xfId="0" applyFont="1" applyFill="1" applyAlignment="1">
      <alignment horizontal="center" vertical="center" wrapText="1"/>
    </xf>
    <xf numFmtId="0" fontId="39" fillId="2" borderId="7" xfId="0" applyFont="1" applyFill="1" applyBorder="1" applyAlignment="1">
      <alignment horizontal="center"/>
    </xf>
    <xf numFmtId="0" fontId="9" fillId="0" borderId="7" xfId="0" applyFont="1" applyBorder="1" applyAlignment="1">
      <alignment horizontal="left" vertical="center"/>
    </xf>
    <xf numFmtId="0" fontId="73" fillId="0" borderId="0" xfId="0" applyFont="1" applyAlignment="1">
      <alignment horizontal="left" wrapText="1"/>
    </xf>
    <xf numFmtId="0" fontId="31" fillId="0" borderId="0" xfId="0" applyFont="1" applyAlignment="1">
      <alignment horizontal="left" vertical="center" wrapText="1"/>
    </xf>
    <xf numFmtId="0" fontId="9" fillId="2" borderId="7" xfId="0" applyFont="1" applyFill="1" applyBorder="1" applyAlignment="1">
      <alignment horizontal="left" vertical="center"/>
    </xf>
    <xf numFmtId="0" fontId="73" fillId="4" borderId="0" xfId="0" applyFont="1" applyFill="1" applyAlignment="1">
      <alignment horizontal="center" vertical="center" wrapText="1"/>
    </xf>
    <xf numFmtId="0" fontId="31" fillId="0" borderId="29" xfId="0" quotePrefix="1" applyFont="1" applyBorder="1" applyAlignment="1">
      <alignment horizontal="left" vertical="center" wrapText="1"/>
    </xf>
    <xf numFmtId="1" fontId="6" fillId="0" borderId="9" xfId="0" applyNumberFormat="1" applyFont="1" applyBorder="1" applyAlignment="1">
      <alignment horizontal="center" vertical="center"/>
    </xf>
    <xf numFmtId="1" fontId="6" fillId="0" borderId="11" xfId="0" applyNumberFormat="1" applyFont="1" applyBorder="1" applyAlignment="1">
      <alignment horizontal="center" vertical="center"/>
    </xf>
    <xf numFmtId="0" fontId="8" fillId="7" borderId="3" xfId="0" applyFont="1" applyFill="1" applyBorder="1" applyAlignment="1">
      <alignment horizontal="center" vertical="center" wrapText="1"/>
    </xf>
    <xf numFmtId="0" fontId="10" fillId="2" borderId="18" xfId="0" applyFont="1" applyFill="1" applyBorder="1" applyAlignment="1">
      <alignment horizontal="left" vertical="justify" wrapText="1"/>
    </xf>
    <xf numFmtId="0" fontId="10" fillId="2" borderId="0" xfId="0" applyFont="1" applyFill="1" applyAlignment="1">
      <alignment horizontal="left" vertical="justify" wrapText="1"/>
    </xf>
    <xf numFmtId="0" fontId="4" fillId="0" borderId="0" xfId="3" applyFont="1" applyAlignment="1">
      <alignment horizontal="center" vertical="justify" wrapText="1"/>
    </xf>
  </cellXfs>
  <cellStyles count="42">
    <cellStyle name="Comma" xfId="14" builtinId="3"/>
    <cellStyle name="Comma 2" xfId="11" xr:uid="{64962BE8-A8A9-4FE0-A1FB-576B06543050}"/>
    <cellStyle name="Comma 2 2" xfId="20" xr:uid="{B25E614D-AABA-4CAC-8864-FD64123536F4}"/>
    <cellStyle name="Comma 2 3" xfId="28" xr:uid="{73D1DB83-F204-4EAB-8E9C-41233D8E6BFF}"/>
    <cellStyle name="Comma 2 3 2" xfId="39" xr:uid="{637E0997-E8AD-4FEC-9E3C-3CD975ED20F8}"/>
    <cellStyle name="Comma 2 4" xfId="34" xr:uid="{A915D4E8-CF7D-43CD-A630-523F7691B1D3}"/>
    <cellStyle name="Comma 3" xfId="4" xr:uid="{8F2D29D4-D7C5-4A30-BEA9-A1B9C74BC5E0}"/>
    <cellStyle name="Comma 3 2" xfId="23" xr:uid="{9D3C1957-2577-4452-A6D2-F5FFCC481A2C}"/>
    <cellStyle name="Comma 3 2 2" xfId="30" xr:uid="{D6F9BB59-9BE2-412F-B44D-2664B5EA19C7}"/>
    <cellStyle name="Comma 3 2 2 2" xfId="41" xr:uid="{5EDD5522-7C1B-4CEC-BEE0-D24D930C812D}"/>
    <cellStyle name="Comma 3 2 3" xfId="36" xr:uid="{A14AF1CC-25F8-402F-B8E1-9918D27E80F6}"/>
    <cellStyle name="Comma 4" xfId="18" xr:uid="{61EE90A3-BE27-4120-992F-1E345F04CEB5}"/>
    <cellStyle name="Comma 5" xfId="29" xr:uid="{C6DCAB0A-37BF-49AE-A38B-5AF0FE106E3D}"/>
    <cellStyle name="Comma 5 2" xfId="40" xr:uid="{93A6FF50-396E-4140-B884-E42BD71F7B58}"/>
    <cellStyle name="Comma 6" xfId="31" xr:uid="{29A8115E-2926-4B77-A993-2B94F119E864}"/>
    <cellStyle name="Comma 7" xfId="35" xr:uid="{7BAECED3-59D8-490E-B2DB-9384ADAC98D5}"/>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Hyperlink 3" xfId="21" xr:uid="{FCB3C3F3-9C41-4187-B766-9ECD272866F7}"/>
    <cellStyle name="Level_3 (nmb)" xfId="25" xr:uid="{037B4058-A554-44D8-999C-2C34729A8B7A}"/>
    <cellStyle name="Migliaia 2" xfId="7" xr:uid="{9021B73B-DC1A-4A69-8242-7FF9F693E3DC}"/>
    <cellStyle name="Migliaia 2 2" xfId="26" xr:uid="{A35121D9-23C9-40B2-9F60-6AE8FE4F3634}"/>
    <cellStyle name="Migliaia 2 2 2" xfId="37" xr:uid="{FCB6C709-9094-447A-B410-E610D5A91064}"/>
    <cellStyle name="Migliaia 2 3" xfId="32" xr:uid="{FBBBB41B-49E5-42C6-AFEA-8FF10A60A6AC}"/>
    <cellStyle name="Migliaia 3" xfId="10" xr:uid="{38E00EBF-F467-470A-B883-0502AD4AB14F}"/>
    <cellStyle name="Migliaia 3 2" xfId="27" xr:uid="{9F3E3E95-4F36-4007-9C44-E72E197CD760}"/>
    <cellStyle name="Migliaia 3 2 2" xfId="38" xr:uid="{AB9532A6-1F8F-4E35-8620-A98BFA448B7A}"/>
    <cellStyle name="Migliaia 3 3" xfId="33" xr:uid="{62C7E637-6635-44D9-8AB0-91A7727BE401}"/>
    <cellStyle name="Normal" xfId="0" builtinId="0"/>
    <cellStyle name="Normal 2" xfId="3" xr:uid="{E2DDACCD-FA7D-415E-81D9-81084CD73936}"/>
    <cellStyle name="Normal 2 2" xfId="22" xr:uid="{DAC24C43-FF8F-4E2A-94AD-AA08FFCA269B}"/>
    <cellStyle name="Normal 3" xfId="17" xr:uid="{B9930D5C-B778-4295-AC50-D03B29FBCC41}"/>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 name="Percent 2 2" xfId="24" xr:uid="{95FAAD6C-D055-4B3E-80CB-F7DC7E4C506E}"/>
    <cellStyle name="Percent 3" xfId="19" xr:uid="{24BACF40-CB9E-4468-B903-724941CE0E27}"/>
  </cellStyles>
  <dxfs count="162">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595959"/>
      <color rgb="FF12AAFF"/>
      <color rgb="FFF2F2F2"/>
      <color rgb="FF172E62"/>
      <color rgb="FF00D3B7"/>
      <color rgb="FFFFFFCC"/>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3" Type="http://schemas.openxmlformats.org/officeDocument/2006/relationships/hyperlink" Target="#'Reserve Capacities'!A1"/><Relationship Id="rId18" Type="http://schemas.openxmlformats.org/officeDocument/2006/relationships/hyperlink" Target="#'Legal notice'!A1"/><Relationship Id="rId26" Type="http://schemas.openxmlformats.org/officeDocument/2006/relationships/image" Target="../media/image10.svg"/><Relationship Id="rId39" Type="http://schemas.openxmlformats.org/officeDocument/2006/relationships/hyperlink" Target="#'Wind &amp; Solar'!A1"/><Relationship Id="rId21" Type="http://schemas.openxmlformats.org/officeDocument/2006/relationships/hyperlink" Target="#Hydro!A1"/><Relationship Id="rId34" Type="http://schemas.openxmlformats.org/officeDocument/2006/relationships/image" Target="../media/image15.png"/><Relationship Id="rId42" Type="http://schemas.openxmlformats.org/officeDocument/2006/relationships/hyperlink" Target="#'Wind &amp; Solar data'!A1"/><Relationship Id="rId7" Type="http://schemas.openxmlformats.org/officeDocument/2006/relationships/hyperlink" Target="#Reconcilations!A1"/><Relationship Id="rId2" Type="http://schemas.openxmlformats.org/officeDocument/2006/relationships/image" Target="../media/image2.png"/><Relationship Id="rId16" Type="http://schemas.openxmlformats.org/officeDocument/2006/relationships/image" Target="../media/image6.png"/><Relationship Id="rId29" Type="http://schemas.openxmlformats.org/officeDocument/2006/relationships/image" Target="../media/image12.svg"/><Relationship Id="rId1" Type="http://schemas.openxmlformats.org/officeDocument/2006/relationships/hyperlink" Target="#'Statement of financial position'!A1"/><Relationship Id="rId6" Type="http://schemas.openxmlformats.org/officeDocument/2006/relationships/hyperlink" Target="#'Operating indicators'!A1"/><Relationship Id="rId11" Type="http://schemas.openxmlformats.org/officeDocument/2006/relationships/hyperlink" Target="#'Green Generation'!A1"/><Relationship Id="rId24" Type="http://schemas.openxmlformats.org/officeDocument/2006/relationships/hyperlink" Target="#'Bio&amp;WtE'!A1"/><Relationship Id="rId32" Type="http://schemas.openxmlformats.org/officeDocument/2006/relationships/image" Target="../media/image14.svg"/><Relationship Id="rId37" Type="http://schemas.openxmlformats.org/officeDocument/2006/relationships/image" Target="../media/image16.png"/><Relationship Id="rId40" Type="http://schemas.openxmlformats.org/officeDocument/2006/relationships/image" Target="../media/image17.png"/><Relationship Id="rId45" Type="http://schemas.openxmlformats.org/officeDocument/2006/relationships/hyperlink" Target="#'Results Q3'!A1"/><Relationship Id="rId5" Type="http://schemas.openxmlformats.org/officeDocument/2006/relationships/hyperlink" Target="#'Financial indicators'!A1"/><Relationship Id="rId15" Type="http://schemas.openxmlformats.org/officeDocument/2006/relationships/hyperlink" Target="#'Customers &amp; Solutions'!A1"/><Relationship Id="rId23" Type="http://schemas.openxmlformats.org/officeDocument/2006/relationships/image" Target="../media/image8.svg"/><Relationship Id="rId28" Type="http://schemas.openxmlformats.org/officeDocument/2006/relationships/image" Target="../media/image11.png"/><Relationship Id="rId36" Type="http://schemas.openxmlformats.org/officeDocument/2006/relationships/hyperlink" Target="#'Natural gas data'!A1"/><Relationship Id="rId10" Type="http://schemas.openxmlformats.org/officeDocument/2006/relationships/image" Target="../media/image3.png"/><Relationship Id="rId19" Type="http://schemas.openxmlformats.org/officeDocument/2006/relationships/hyperlink" Target="#'Hedging levels'!A1"/><Relationship Id="rId31" Type="http://schemas.openxmlformats.org/officeDocument/2006/relationships/image" Target="../media/image13.png"/><Relationship Id="rId44" Type="http://schemas.openxmlformats.org/officeDocument/2006/relationships/image" Target="../media/image20.svg"/><Relationship Id="rId4" Type="http://schemas.openxmlformats.org/officeDocument/2006/relationships/hyperlink" Target="#'Statement of cash flows'!A1"/><Relationship Id="rId9" Type="http://schemas.openxmlformats.org/officeDocument/2006/relationships/hyperlink" Target="#Networks!A1"/><Relationship Id="rId14" Type="http://schemas.openxmlformats.org/officeDocument/2006/relationships/image" Target="../media/image5.png"/><Relationship Id="rId22" Type="http://schemas.openxmlformats.org/officeDocument/2006/relationships/image" Target="../media/image7.png"/><Relationship Id="rId27" Type="http://schemas.openxmlformats.org/officeDocument/2006/relationships/hyperlink" Target="#'Hydro data'!A1"/><Relationship Id="rId30" Type="http://schemas.openxmlformats.org/officeDocument/2006/relationships/hyperlink" Target="#'Bio&amp;WtE data'!A1"/><Relationship Id="rId35" Type="http://schemas.microsoft.com/office/2007/relationships/hdphoto" Target="../media/hdphoto1.wdp"/><Relationship Id="rId43" Type="http://schemas.openxmlformats.org/officeDocument/2006/relationships/image" Target="../media/image19.png"/><Relationship Id="rId8" Type="http://schemas.openxmlformats.org/officeDocument/2006/relationships/hyperlink" Target="https://ignitisgrupe.lt/en/reports-and-presentations" TargetMode="External"/><Relationship Id="rId3" Type="http://schemas.openxmlformats.org/officeDocument/2006/relationships/hyperlink" Target="#'Statement of profit or loss'!A1"/><Relationship Id="rId12" Type="http://schemas.openxmlformats.org/officeDocument/2006/relationships/image" Target="../media/image4.png"/><Relationship Id="rId17" Type="http://schemas.openxmlformats.org/officeDocument/2006/relationships/hyperlink" Target="#'Business environment'!A1"/><Relationship Id="rId25" Type="http://schemas.openxmlformats.org/officeDocument/2006/relationships/image" Target="../media/image9.png"/><Relationship Id="rId33" Type="http://schemas.openxmlformats.org/officeDocument/2006/relationships/hyperlink" Target="#'Natural Gas'!A1"/><Relationship Id="rId38" Type="http://schemas.microsoft.com/office/2007/relationships/hdphoto" Target="../media/hdphoto2.wdp"/><Relationship Id="rId20" Type="http://schemas.openxmlformats.org/officeDocument/2006/relationships/hyperlink" Target="#'Quarterly summary'!A1"/><Relationship Id="rId41" Type="http://schemas.openxmlformats.org/officeDocument/2006/relationships/image" Target="../media/image18.sv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61233</xdr:colOff>
      <xdr:row>0</xdr:row>
      <xdr:rowOff>34017</xdr:rowOff>
    </xdr:from>
    <xdr:to>
      <xdr:col>6</xdr:col>
      <xdr:colOff>561205</xdr:colOff>
      <xdr:row>5</xdr:row>
      <xdr:rowOff>72946</xdr:rowOff>
    </xdr:to>
    <xdr:pic>
      <xdr:nvPicPr>
        <xdr:cNvPr id="2" name="Picture 1">
          <a:extLst>
            <a:ext uri="{FF2B5EF4-FFF2-40B4-BE49-F238E27FC236}">
              <a16:creationId xmlns:a16="http://schemas.microsoft.com/office/drawing/2014/main" id="{7D7E9BB3-8AAD-4827-8A9C-D755A0B85E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3843" y="34017"/>
          <a:ext cx="2326867" cy="10390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477892</xdr:rowOff>
    </xdr:to>
    <xdr:pic>
      <xdr:nvPicPr>
        <xdr:cNvPr id="2" name="Picture 1">
          <a:hlinkClick xmlns:r="http://schemas.openxmlformats.org/officeDocument/2006/relationships" r:id="rId1"/>
          <a:extLst>
            <a:ext uri="{FF2B5EF4-FFF2-40B4-BE49-F238E27FC236}">
              <a16:creationId xmlns:a16="http://schemas.microsoft.com/office/drawing/2014/main" id="{84AD2E65-BEFE-4ED9-A56E-F4680915D052}"/>
            </a:ext>
          </a:extLst>
        </xdr:cNvPr>
        <xdr:cNvPicPr>
          <a:picLocks noChangeAspect="1"/>
        </xdr:cNvPicPr>
      </xdr:nvPicPr>
      <xdr:blipFill>
        <a:blip xmlns:r="http://schemas.openxmlformats.org/officeDocument/2006/relationships" r:embed="rId2"/>
        <a:stretch>
          <a:fillRect/>
        </a:stretch>
      </xdr:blipFill>
      <xdr:spPr>
        <a:xfrm>
          <a:off x="38100" y="0"/>
          <a:ext cx="419100" cy="4762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472440</xdr:rowOff>
    </xdr:to>
    <xdr:pic>
      <xdr:nvPicPr>
        <xdr:cNvPr id="2" name="Picture 1">
          <a:hlinkClick xmlns:r="http://schemas.openxmlformats.org/officeDocument/2006/relationships" r:id="rId1"/>
          <a:extLst>
            <a:ext uri="{FF2B5EF4-FFF2-40B4-BE49-F238E27FC236}">
              <a16:creationId xmlns:a16="http://schemas.microsoft.com/office/drawing/2014/main" id="{AF4938D2-A20E-4AD7-BC4B-F8E62DDC7F09}"/>
            </a:ext>
          </a:extLst>
        </xdr:cNvPr>
        <xdr:cNvPicPr>
          <a:picLocks noChangeAspect="1"/>
        </xdr:cNvPicPr>
      </xdr:nvPicPr>
      <xdr:blipFill>
        <a:blip xmlns:r="http://schemas.openxmlformats.org/officeDocument/2006/relationships" r:embed="rId2"/>
        <a:stretch>
          <a:fillRect/>
        </a:stretch>
      </xdr:blipFill>
      <xdr:spPr>
        <a:xfrm>
          <a:off x="38100" y="0"/>
          <a:ext cx="419100" cy="4629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491490</xdr:colOff>
      <xdr:row>0</xdr:row>
      <xdr:rowOff>493394</xdr:rowOff>
    </xdr:to>
    <xdr:pic>
      <xdr:nvPicPr>
        <xdr:cNvPr id="2" name="Picture 1">
          <a:hlinkClick xmlns:r="http://schemas.openxmlformats.org/officeDocument/2006/relationships" r:id="rId1"/>
          <a:extLst>
            <a:ext uri="{FF2B5EF4-FFF2-40B4-BE49-F238E27FC236}">
              <a16:creationId xmlns:a16="http://schemas.microsoft.com/office/drawing/2014/main" id="{5031418F-EFAE-430E-A688-EA18958796E8}"/>
            </a:ext>
          </a:extLst>
        </xdr:cNvPr>
        <xdr:cNvPicPr>
          <a:picLocks noChangeAspect="1"/>
        </xdr:cNvPicPr>
      </xdr:nvPicPr>
      <xdr:blipFill>
        <a:blip xmlns:r="http://schemas.openxmlformats.org/officeDocument/2006/relationships" r:embed="rId2"/>
        <a:stretch>
          <a:fillRect/>
        </a:stretch>
      </xdr:blipFill>
      <xdr:spPr>
        <a:xfrm>
          <a:off x="45720" y="7620"/>
          <a:ext cx="415290" cy="483869"/>
        </a:xfrm>
        <a:prstGeom prst="rect">
          <a:avLst/>
        </a:prstGeom>
      </xdr:spPr>
    </xdr:pic>
    <xdr:clientData/>
  </xdr:twoCellAnchor>
  <xdr:twoCellAnchor editAs="oneCell">
    <xdr:from>
      <xdr:col>0</xdr:col>
      <xdr:colOff>47625</xdr:colOff>
      <xdr:row>0</xdr:row>
      <xdr:rowOff>9525</xdr:rowOff>
    </xdr:from>
    <xdr:to>
      <xdr:col>0</xdr:col>
      <xdr:colOff>478155</xdr:colOff>
      <xdr:row>0</xdr:row>
      <xdr:rowOff>480059</xdr:rowOff>
    </xdr:to>
    <xdr:pic>
      <xdr:nvPicPr>
        <xdr:cNvPr id="3" name="Picture 2">
          <a:hlinkClick xmlns:r="http://schemas.openxmlformats.org/officeDocument/2006/relationships" r:id="rId1"/>
          <a:extLst>
            <a:ext uri="{FF2B5EF4-FFF2-40B4-BE49-F238E27FC236}">
              <a16:creationId xmlns:a16="http://schemas.microsoft.com/office/drawing/2014/main" id="{12408769-05D9-4BAD-96A8-D4D14D3DD10B}"/>
            </a:ext>
          </a:extLst>
        </xdr:cNvPr>
        <xdr:cNvPicPr>
          <a:picLocks noChangeAspect="1"/>
        </xdr:cNvPicPr>
      </xdr:nvPicPr>
      <xdr:blipFill>
        <a:blip xmlns:r="http://schemas.openxmlformats.org/officeDocument/2006/relationships" r:embed="rId2"/>
        <a:stretch>
          <a:fillRect/>
        </a:stretch>
      </xdr:blipFill>
      <xdr:spPr>
        <a:xfrm>
          <a:off x="49530" y="11430"/>
          <a:ext cx="441960" cy="4819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EE49426C-0FA2-4614-8E66-2D6FF10EAD0E}"/>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twoCellAnchor editAs="oneCell">
    <xdr:from>
      <xdr:col>0</xdr:col>
      <xdr:colOff>38100</xdr:colOff>
      <xdr:row>0</xdr:row>
      <xdr:rowOff>0</xdr:rowOff>
    </xdr:from>
    <xdr:to>
      <xdr:col>0</xdr:col>
      <xdr:colOff>457200</xdr:colOff>
      <xdr:row>0</xdr:row>
      <xdr:rowOff>460440</xdr:rowOff>
    </xdr:to>
    <xdr:pic>
      <xdr:nvPicPr>
        <xdr:cNvPr id="3" name="Picture 2">
          <a:hlinkClick xmlns:r="http://schemas.openxmlformats.org/officeDocument/2006/relationships" r:id="rId1"/>
          <a:extLst>
            <a:ext uri="{FF2B5EF4-FFF2-40B4-BE49-F238E27FC236}">
              <a16:creationId xmlns:a16="http://schemas.microsoft.com/office/drawing/2014/main" id="{A06834B1-887A-4DD0-AAF3-0F5955759431}"/>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491490</xdr:rowOff>
    </xdr:to>
    <xdr:pic>
      <xdr:nvPicPr>
        <xdr:cNvPr id="2" name="Picture 1">
          <a:hlinkClick xmlns:r="http://schemas.openxmlformats.org/officeDocument/2006/relationships" r:id="rId1"/>
          <a:extLst>
            <a:ext uri="{FF2B5EF4-FFF2-40B4-BE49-F238E27FC236}">
              <a16:creationId xmlns:a16="http://schemas.microsoft.com/office/drawing/2014/main" id="{7B8D4053-AA07-492F-AF17-411F60527F97}"/>
            </a:ext>
          </a:extLst>
        </xdr:cNvPr>
        <xdr:cNvPicPr>
          <a:picLocks noChangeAspect="1"/>
        </xdr:cNvPicPr>
      </xdr:nvPicPr>
      <xdr:blipFill>
        <a:blip xmlns:r="http://schemas.openxmlformats.org/officeDocument/2006/relationships" r:embed="rId2"/>
        <a:stretch>
          <a:fillRect/>
        </a:stretch>
      </xdr:blipFill>
      <xdr:spPr>
        <a:xfrm>
          <a:off x="38100" y="0"/>
          <a:ext cx="419100" cy="491490"/>
        </a:xfrm>
        <a:prstGeom prst="rect">
          <a:avLst/>
        </a:prstGeom>
      </xdr:spPr>
    </xdr:pic>
    <xdr:clientData/>
  </xdr:twoCellAnchor>
  <xdr:twoCellAnchor editAs="oneCell">
    <xdr:from>
      <xdr:col>0</xdr:col>
      <xdr:colOff>38100</xdr:colOff>
      <xdr:row>0</xdr:row>
      <xdr:rowOff>0</xdr:rowOff>
    </xdr:from>
    <xdr:to>
      <xdr:col>0</xdr:col>
      <xdr:colOff>457200</xdr:colOff>
      <xdr:row>0</xdr:row>
      <xdr:rowOff>491490</xdr:rowOff>
    </xdr:to>
    <xdr:pic>
      <xdr:nvPicPr>
        <xdr:cNvPr id="3" name="Picture 2">
          <a:hlinkClick xmlns:r="http://schemas.openxmlformats.org/officeDocument/2006/relationships" r:id="rId1"/>
          <a:extLst>
            <a:ext uri="{FF2B5EF4-FFF2-40B4-BE49-F238E27FC236}">
              <a16:creationId xmlns:a16="http://schemas.microsoft.com/office/drawing/2014/main" id="{5F00FEAA-3AFC-43A0-87BB-10C1A92F8313}"/>
            </a:ext>
          </a:extLst>
        </xdr:cNvPr>
        <xdr:cNvPicPr>
          <a:picLocks noChangeAspect="1"/>
        </xdr:cNvPicPr>
      </xdr:nvPicPr>
      <xdr:blipFill>
        <a:blip xmlns:r="http://schemas.openxmlformats.org/officeDocument/2006/relationships" r:embed="rId2"/>
        <a:stretch>
          <a:fillRect/>
        </a:stretch>
      </xdr:blipFill>
      <xdr:spPr>
        <a:xfrm>
          <a:off x="38100" y="0"/>
          <a:ext cx="419100" cy="4914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475163</xdr:rowOff>
    </xdr:to>
    <xdr:pic>
      <xdr:nvPicPr>
        <xdr:cNvPr id="7" name="Picture 6">
          <a:hlinkClick xmlns:r="http://schemas.openxmlformats.org/officeDocument/2006/relationships" r:id="rId1"/>
          <a:extLst>
            <a:ext uri="{FF2B5EF4-FFF2-40B4-BE49-F238E27FC236}">
              <a16:creationId xmlns:a16="http://schemas.microsoft.com/office/drawing/2014/main" id="{CF9B10FA-B70E-4F80-938F-93495A7ABC16}"/>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475577</xdr:rowOff>
    </xdr:to>
    <xdr:pic>
      <xdr:nvPicPr>
        <xdr:cNvPr id="4" name="Picture 3">
          <a:hlinkClick xmlns:r="http://schemas.openxmlformats.org/officeDocument/2006/relationships" r:id="rId1"/>
          <a:extLst>
            <a:ext uri="{FF2B5EF4-FFF2-40B4-BE49-F238E27FC236}">
              <a16:creationId xmlns:a16="http://schemas.microsoft.com/office/drawing/2014/main" id="{16594704-C52C-4D45-967E-2CA6659B66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491490</xdr:rowOff>
    </xdr:to>
    <xdr:pic>
      <xdr:nvPicPr>
        <xdr:cNvPr id="4" name="Picture 3">
          <a:hlinkClick xmlns:r="http://schemas.openxmlformats.org/officeDocument/2006/relationships" r:id="rId1"/>
          <a:extLst>
            <a:ext uri="{FF2B5EF4-FFF2-40B4-BE49-F238E27FC236}">
              <a16:creationId xmlns:a16="http://schemas.microsoft.com/office/drawing/2014/main" id="{F426A50F-D905-479A-A94D-9B6F897E657D}"/>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485775</xdr:rowOff>
    </xdr:to>
    <xdr:pic>
      <xdr:nvPicPr>
        <xdr:cNvPr id="2" name="Picture 1">
          <a:hlinkClick xmlns:r="http://schemas.openxmlformats.org/officeDocument/2006/relationships" r:id="rId1"/>
          <a:extLst>
            <a:ext uri="{FF2B5EF4-FFF2-40B4-BE49-F238E27FC236}">
              <a16:creationId xmlns:a16="http://schemas.microsoft.com/office/drawing/2014/main" id="{9D3EC7D5-E39E-4195-AD97-D5CC1C398385}"/>
            </a:ext>
          </a:extLst>
        </xdr:cNvPr>
        <xdr:cNvPicPr>
          <a:picLocks noChangeAspect="1"/>
        </xdr:cNvPicPr>
      </xdr:nvPicPr>
      <xdr:blipFill>
        <a:blip xmlns:r="http://schemas.openxmlformats.org/officeDocument/2006/relationships" r:embed="rId2"/>
        <a:stretch>
          <a:fillRect/>
        </a:stretch>
      </xdr:blipFill>
      <xdr:spPr>
        <a:xfrm>
          <a:off x="0" y="0"/>
          <a:ext cx="419100" cy="4857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475205</xdr:rowOff>
    </xdr:to>
    <xdr:pic>
      <xdr:nvPicPr>
        <xdr:cNvPr id="3" name="Picture 2">
          <a:hlinkClick xmlns:r="http://schemas.openxmlformats.org/officeDocument/2006/relationships" r:id="rId1"/>
          <a:extLst>
            <a:ext uri="{FF2B5EF4-FFF2-40B4-BE49-F238E27FC236}">
              <a16:creationId xmlns:a16="http://schemas.microsoft.com/office/drawing/2014/main" id="{D8ABF2A3-0988-481C-88F7-B06099D102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286056</xdr:colOff>
      <xdr:row>11</xdr:row>
      <xdr:rowOff>19050</xdr:rowOff>
    </xdr:from>
    <xdr:to>
      <xdr:col>2</xdr:col>
      <xdr:colOff>703886</xdr:colOff>
      <xdr:row>11</xdr:row>
      <xdr:rowOff>474410</xdr:rowOff>
    </xdr:to>
    <xdr:pic>
      <xdr:nvPicPr>
        <xdr:cNvPr id="157" name="Picture 17">
          <a:hlinkClick xmlns:r="http://schemas.openxmlformats.org/officeDocument/2006/relationships" r:id="rId1"/>
          <a:extLst>
            <a:ext uri="{FF2B5EF4-FFF2-40B4-BE49-F238E27FC236}">
              <a16:creationId xmlns:a16="http://schemas.microsoft.com/office/drawing/2014/main" id="{217E6B17-FACC-4CF5-AA84-687F2D09BD7C}"/>
            </a:ext>
          </a:extLst>
        </xdr:cNvPr>
        <xdr:cNvPicPr>
          <a:picLocks noChangeAspect="1"/>
        </xdr:cNvPicPr>
      </xdr:nvPicPr>
      <xdr:blipFill>
        <a:blip xmlns:r="http://schemas.openxmlformats.org/officeDocument/2006/relationships" r:embed="rId2"/>
        <a:stretch>
          <a:fillRect/>
        </a:stretch>
      </xdr:blipFill>
      <xdr:spPr>
        <a:xfrm>
          <a:off x="4712380" y="4512609"/>
          <a:ext cx="427355" cy="459170"/>
        </a:xfrm>
        <a:prstGeom prst="rect">
          <a:avLst/>
        </a:prstGeom>
      </xdr:spPr>
    </xdr:pic>
    <xdr:clientData/>
  </xdr:twoCellAnchor>
  <xdr:twoCellAnchor editAs="oneCell">
    <xdr:from>
      <xdr:col>2</xdr:col>
      <xdr:colOff>286056</xdr:colOff>
      <xdr:row>12</xdr:row>
      <xdr:rowOff>28575</xdr:rowOff>
    </xdr:from>
    <xdr:to>
      <xdr:col>2</xdr:col>
      <xdr:colOff>703886</xdr:colOff>
      <xdr:row>12</xdr:row>
      <xdr:rowOff>479490</xdr:rowOff>
    </xdr:to>
    <xdr:pic>
      <xdr:nvPicPr>
        <xdr:cNvPr id="158" name="Picture 18">
          <a:hlinkClick xmlns:r="http://schemas.openxmlformats.org/officeDocument/2006/relationships" r:id="rId3"/>
          <a:extLst>
            <a:ext uri="{FF2B5EF4-FFF2-40B4-BE49-F238E27FC236}">
              <a16:creationId xmlns:a16="http://schemas.microsoft.com/office/drawing/2014/main" id="{CCBDAF7A-75A0-4F2C-A8D0-FB1B7E102CF2}"/>
            </a:ext>
          </a:extLst>
        </xdr:cNvPr>
        <xdr:cNvPicPr>
          <a:picLocks noChangeAspect="1"/>
        </xdr:cNvPicPr>
      </xdr:nvPicPr>
      <xdr:blipFill>
        <a:blip xmlns:r="http://schemas.openxmlformats.org/officeDocument/2006/relationships" r:embed="rId2"/>
        <a:stretch>
          <a:fillRect/>
        </a:stretch>
      </xdr:blipFill>
      <xdr:spPr>
        <a:xfrm>
          <a:off x="4712380" y="5026399"/>
          <a:ext cx="427355" cy="447105"/>
        </a:xfrm>
        <a:prstGeom prst="rect">
          <a:avLst/>
        </a:prstGeom>
      </xdr:spPr>
    </xdr:pic>
    <xdr:clientData/>
  </xdr:twoCellAnchor>
  <xdr:twoCellAnchor editAs="oneCell">
    <xdr:from>
      <xdr:col>2</xdr:col>
      <xdr:colOff>288278</xdr:colOff>
      <xdr:row>13</xdr:row>
      <xdr:rowOff>9525</xdr:rowOff>
    </xdr:from>
    <xdr:to>
      <xdr:col>2</xdr:col>
      <xdr:colOff>707378</xdr:colOff>
      <xdr:row>13</xdr:row>
      <xdr:rowOff>477585</xdr:rowOff>
    </xdr:to>
    <xdr:pic>
      <xdr:nvPicPr>
        <xdr:cNvPr id="159" name="Picture 19">
          <a:hlinkClick xmlns:r="http://schemas.openxmlformats.org/officeDocument/2006/relationships" r:id="rId4"/>
          <a:extLst>
            <a:ext uri="{FF2B5EF4-FFF2-40B4-BE49-F238E27FC236}">
              <a16:creationId xmlns:a16="http://schemas.microsoft.com/office/drawing/2014/main" id="{B044EC9D-046F-4363-904A-67BB1F61A481}"/>
            </a:ext>
          </a:extLst>
        </xdr:cNvPr>
        <xdr:cNvPicPr>
          <a:picLocks noChangeAspect="1"/>
        </xdr:cNvPicPr>
      </xdr:nvPicPr>
      <xdr:blipFill>
        <a:blip xmlns:r="http://schemas.openxmlformats.org/officeDocument/2006/relationships" r:embed="rId2"/>
        <a:stretch>
          <a:fillRect/>
        </a:stretch>
      </xdr:blipFill>
      <xdr:spPr>
        <a:xfrm>
          <a:off x="4714602" y="5511613"/>
          <a:ext cx="422910" cy="464250"/>
        </a:xfrm>
        <a:prstGeom prst="rect">
          <a:avLst/>
        </a:prstGeom>
      </xdr:spPr>
    </xdr:pic>
    <xdr:clientData/>
  </xdr:twoCellAnchor>
  <xdr:oneCellAnchor>
    <xdr:from>
      <xdr:col>2</xdr:col>
      <xdr:colOff>287008</xdr:colOff>
      <xdr:row>2</xdr:row>
      <xdr:rowOff>19050</xdr:rowOff>
    </xdr:from>
    <xdr:ext cx="425450" cy="468695"/>
    <xdr:pic>
      <xdr:nvPicPr>
        <xdr:cNvPr id="131" name="Picture 21">
          <a:hlinkClick xmlns:r="http://schemas.openxmlformats.org/officeDocument/2006/relationships" r:id="rId5"/>
          <a:extLst>
            <a:ext uri="{FF2B5EF4-FFF2-40B4-BE49-F238E27FC236}">
              <a16:creationId xmlns:a16="http://schemas.microsoft.com/office/drawing/2014/main" id="{CD9D1389-904A-4EBB-B380-2AC8EA200B85}"/>
            </a:ext>
          </a:extLst>
        </xdr:cNvPr>
        <xdr:cNvPicPr>
          <a:picLocks noChangeAspect="1"/>
        </xdr:cNvPicPr>
      </xdr:nvPicPr>
      <xdr:blipFill>
        <a:blip xmlns:r="http://schemas.openxmlformats.org/officeDocument/2006/relationships" r:embed="rId2"/>
        <a:stretch>
          <a:fillRect/>
        </a:stretch>
      </xdr:blipFill>
      <xdr:spPr>
        <a:xfrm>
          <a:off x="4713332" y="478491"/>
          <a:ext cx="425450" cy="468695"/>
        </a:xfrm>
        <a:prstGeom prst="rect">
          <a:avLst/>
        </a:prstGeom>
      </xdr:spPr>
    </xdr:pic>
    <xdr:clientData/>
  </xdr:oneCellAnchor>
  <xdr:oneCellAnchor>
    <xdr:from>
      <xdr:col>2</xdr:col>
      <xdr:colOff>290183</xdr:colOff>
      <xdr:row>4</xdr:row>
      <xdr:rowOff>19050</xdr:rowOff>
    </xdr:from>
    <xdr:ext cx="419100" cy="462345"/>
    <xdr:pic>
      <xdr:nvPicPr>
        <xdr:cNvPr id="133" name="Picture 13">
          <a:hlinkClick xmlns:r="http://schemas.openxmlformats.org/officeDocument/2006/relationships" r:id="rId6"/>
          <a:extLst>
            <a:ext uri="{FF2B5EF4-FFF2-40B4-BE49-F238E27FC236}">
              <a16:creationId xmlns:a16="http://schemas.microsoft.com/office/drawing/2014/main" id="{4738C89D-134E-474D-A4A8-89DB6C45F6D1}"/>
            </a:ext>
          </a:extLst>
        </xdr:cNvPr>
        <xdr:cNvPicPr>
          <a:picLocks noChangeAspect="1"/>
        </xdr:cNvPicPr>
      </xdr:nvPicPr>
      <xdr:blipFill>
        <a:blip xmlns:r="http://schemas.openxmlformats.org/officeDocument/2006/relationships" r:embed="rId2"/>
        <a:stretch>
          <a:fillRect/>
        </a:stretch>
      </xdr:blipFill>
      <xdr:spPr>
        <a:xfrm>
          <a:off x="4716507" y="1487021"/>
          <a:ext cx="419100" cy="462345"/>
        </a:xfrm>
        <a:prstGeom prst="rect">
          <a:avLst/>
        </a:prstGeom>
      </xdr:spPr>
    </xdr:pic>
    <xdr:clientData/>
  </xdr:oneCellAnchor>
  <xdr:oneCellAnchor>
    <xdr:from>
      <xdr:col>2</xdr:col>
      <xdr:colOff>287008</xdr:colOff>
      <xdr:row>3</xdr:row>
      <xdr:rowOff>9525</xdr:rowOff>
    </xdr:from>
    <xdr:ext cx="425450" cy="462345"/>
    <xdr:pic>
      <xdr:nvPicPr>
        <xdr:cNvPr id="132" name="Picture 25">
          <a:hlinkClick xmlns:r="http://schemas.openxmlformats.org/officeDocument/2006/relationships" r:id="rId7"/>
          <a:extLst>
            <a:ext uri="{FF2B5EF4-FFF2-40B4-BE49-F238E27FC236}">
              <a16:creationId xmlns:a16="http://schemas.microsoft.com/office/drawing/2014/main" id="{471389F9-9322-4DA4-B6EB-4508EF0DD2A7}"/>
            </a:ext>
          </a:extLst>
        </xdr:cNvPr>
        <xdr:cNvPicPr>
          <a:picLocks noChangeAspect="1"/>
        </xdr:cNvPicPr>
      </xdr:nvPicPr>
      <xdr:blipFill>
        <a:blip xmlns:r="http://schemas.openxmlformats.org/officeDocument/2006/relationships" r:embed="rId2"/>
        <a:stretch>
          <a:fillRect/>
        </a:stretch>
      </xdr:blipFill>
      <xdr:spPr>
        <a:xfrm>
          <a:off x="4713332" y="973231"/>
          <a:ext cx="425450" cy="462345"/>
        </a:xfrm>
        <a:prstGeom prst="rect">
          <a:avLst/>
        </a:prstGeom>
      </xdr:spPr>
    </xdr:pic>
    <xdr:clientData/>
  </xdr:oneCellAnchor>
  <xdr:twoCellAnchor editAs="oneCell">
    <xdr:from>
      <xdr:col>2</xdr:col>
      <xdr:colOff>288278</xdr:colOff>
      <xdr:row>28</xdr:row>
      <xdr:rowOff>28575</xdr:rowOff>
    </xdr:from>
    <xdr:to>
      <xdr:col>2</xdr:col>
      <xdr:colOff>707378</xdr:colOff>
      <xdr:row>28</xdr:row>
      <xdr:rowOff>479490</xdr:rowOff>
    </xdr:to>
    <xdr:pic>
      <xdr:nvPicPr>
        <xdr:cNvPr id="172" name="Picture 9">
          <a:hlinkClick xmlns:r="http://schemas.openxmlformats.org/officeDocument/2006/relationships" r:id="rId8"/>
          <a:extLst>
            <a:ext uri="{FF2B5EF4-FFF2-40B4-BE49-F238E27FC236}">
              <a16:creationId xmlns:a16="http://schemas.microsoft.com/office/drawing/2014/main" id="{A6243A61-31AA-44B8-BABF-EB1E8929B6F0}"/>
            </a:ext>
          </a:extLst>
        </xdr:cNvPr>
        <xdr:cNvPicPr>
          <a:picLocks noChangeAspect="1"/>
        </xdr:cNvPicPr>
      </xdr:nvPicPr>
      <xdr:blipFill>
        <a:blip xmlns:r="http://schemas.openxmlformats.org/officeDocument/2006/relationships" r:embed="rId2"/>
        <a:stretch>
          <a:fillRect/>
        </a:stretch>
      </xdr:blipFill>
      <xdr:spPr>
        <a:xfrm>
          <a:off x="4714602" y="13094634"/>
          <a:ext cx="422910" cy="447105"/>
        </a:xfrm>
        <a:prstGeom prst="rect">
          <a:avLst/>
        </a:prstGeom>
      </xdr:spPr>
    </xdr:pic>
    <xdr:clientData/>
  </xdr:twoCellAnchor>
  <xdr:twoCellAnchor editAs="oneCell">
    <xdr:from>
      <xdr:col>2</xdr:col>
      <xdr:colOff>286056</xdr:colOff>
      <xdr:row>29</xdr:row>
      <xdr:rowOff>19050</xdr:rowOff>
    </xdr:from>
    <xdr:to>
      <xdr:col>2</xdr:col>
      <xdr:colOff>703886</xdr:colOff>
      <xdr:row>29</xdr:row>
      <xdr:rowOff>474410</xdr:rowOff>
    </xdr:to>
    <xdr:pic>
      <xdr:nvPicPr>
        <xdr:cNvPr id="173" name="Picture 10">
          <a:hlinkClick xmlns:r="http://schemas.openxmlformats.org/officeDocument/2006/relationships" r:id="rId8"/>
          <a:extLst>
            <a:ext uri="{FF2B5EF4-FFF2-40B4-BE49-F238E27FC236}">
              <a16:creationId xmlns:a16="http://schemas.microsoft.com/office/drawing/2014/main" id="{6009C983-C6C6-46F4-9A66-AA880C637A6F}"/>
            </a:ext>
          </a:extLst>
        </xdr:cNvPr>
        <xdr:cNvPicPr>
          <a:picLocks noChangeAspect="1"/>
        </xdr:cNvPicPr>
      </xdr:nvPicPr>
      <xdr:blipFill>
        <a:blip xmlns:r="http://schemas.openxmlformats.org/officeDocument/2006/relationships" r:embed="rId2"/>
        <a:stretch>
          <a:fillRect/>
        </a:stretch>
      </xdr:blipFill>
      <xdr:spPr>
        <a:xfrm>
          <a:off x="4712380" y="13589374"/>
          <a:ext cx="427355" cy="459170"/>
        </a:xfrm>
        <a:prstGeom prst="rect">
          <a:avLst/>
        </a:prstGeom>
      </xdr:spPr>
    </xdr:pic>
    <xdr:clientData/>
  </xdr:twoCellAnchor>
  <xdr:twoCellAnchor editAs="oneCell">
    <xdr:from>
      <xdr:col>2</xdr:col>
      <xdr:colOff>255227</xdr:colOff>
      <xdr:row>6</xdr:row>
      <xdr:rowOff>7144</xdr:rowOff>
    </xdr:from>
    <xdr:to>
      <xdr:col>2</xdr:col>
      <xdr:colOff>718592</xdr:colOff>
      <xdr:row>6</xdr:row>
      <xdr:rowOff>484414</xdr:rowOff>
    </xdr:to>
    <xdr:pic>
      <xdr:nvPicPr>
        <xdr:cNvPr id="149" name="Picture 1">
          <a:hlinkClick xmlns:r="http://schemas.openxmlformats.org/officeDocument/2006/relationships" r:id="rId9"/>
          <a:extLst>
            <a:ext uri="{FF2B5EF4-FFF2-40B4-BE49-F238E27FC236}">
              <a16:creationId xmlns:a16="http://schemas.microsoft.com/office/drawing/2014/main" id="{230B0009-83C8-416E-BBA6-6AEB96E6277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xdr:blipFill>
      <xdr:spPr>
        <a:xfrm>
          <a:off x="4696598" y="2499973"/>
          <a:ext cx="463365" cy="477270"/>
        </a:xfrm>
        <a:prstGeom prst="rect">
          <a:avLst/>
        </a:prstGeom>
        <a:solidFill>
          <a:srgbClr val="12AAFF"/>
        </a:solidFill>
      </xdr:spPr>
    </xdr:pic>
    <xdr:clientData/>
  </xdr:twoCellAnchor>
  <xdr:oneCellAnchor>
    <xdr:from>
      <xdr:col>2</xdr:col>
      <xdr:colOff>253871</xdr:colOff>
      <xdr:row>6</xdr:row>
      <xdr:rowOff>499621</xdr:rowOff>
    </xdr:from>
    <xdr:ext cx="491725" cy="511903"/>
    <xdr:pic>
      <xdr:nvPicPr>
        <xdr:cNvPr id="140" name="Picture 2">
          <a:hlinkClick xmlns:r="http://schemas.openxmlformats.org/officeDocument/2006/relationships" r:id="rId11"/>
          <a:extLst>
            <a:ext uri="{FF2B5EF4-FFF2-40B4-BE49-F238E27FC236}">
              <a16:creationId xmlns:a16="http://schemas.microsoft.com/office/drawing/2014/main" id="{ADABBAE1-C065-4202-BA7C-07CCCF6219A6}"/>
            </a:ext>
          </a:extLst>
        </xdr:cNvPr>
        <xdr:cNvPicPr>
          <a:picLocks noChangeAspect="1"/>
        </xdr:cNvPicPr>
      </xdr:nvPicPr>
      <xdr:blipFill>
        <a:blip xmlns:r="http://schemas.openxmlformats.org/officeDocument/2006/relationships" r:embed="rId12"/>
        <a:stretch>
          <a:fillRect/>
        </a:stretch>
      </xdr:blipFill>
      <xdr:spPr>
        <a:xfrm>
          <a:off x="4684357" y="2486264"/>
          <a:ext cx="491725" cy="513796"/>
        </a:xfrm>
        <a:prstGeom prst="rect">
          <a:avLst/>
        </a:prstGeom>
      </xdr:spPr>
    </xdr:pic>
    <xdr:clientData/>
  </xdr:oneCellAnchor>
  <xdr:twoCellAnchor editAs="oneCell">
    <xdr:from>
      <xdr:col>2</xdr:col>
      <xdr:colOff>215123</xdr:colOff>
      <xdr:row>7</xdr:row>
      <xdr:rowOff>0</xdr:rowOff>
    </xdr:from>
    <xdr:to>
      <xdr:col>2</xdr:col>
      <xdr:colOff>780533</xdr:colOff>
      <xdr:row>7</xdr:row>
      <xdr:rowOff>498700</xdr:rowOff>
    </xdr:to>
    <xdr:pic>
      <xdr:nvPicPr>
        <xdr:cNvPr id="151" name="Picture 5">
          <a:hlinkClick xmlns:r="http://schemas.openxmlformats.org/officeDocument/2006/relationships" r:id="rId13"/>
          <a:extLst>
            <a:ext uri="{FF2B5EF4-FFF2-40B4-BE49-F238E27FC236}">
              <a16:creationId xmlns:a16="http://schemas.microsoft.com/office/drawing/2014/main" id="{D6A15C63-849D-46BC-87F5-7A408917E42D}"/>
            </a:ext>
          </a:extLst>
        </xdr:cNvPr>
        <xdr:cNvPicPr>
          <a:picLocks noChangeAspect="1"/>
        </xdr:cNvPicPr>
      </xdr:nvPicPr>
      <xdr:blipFill>
        <a:blip xmlns:r="http://schemas.openxmlformats.org/officeDocument/2006/relationships" r:embed="rId14"/>
        <a:stretch>
          <a:fillRect/>
        </a:stretch>
      </xdr:blipFill>
      <xdr:spPr>
        <a:xfrm>
          <a:off x="4645609" y="2975559"/>
          <a:ext cx="569220" cy="499646"/>
        </a:xfrm>
        <a:prstGeom prst="rect">
          <a:avLst/>
        </a:prstGeom>
      </xdr:spPr>
    </xdr:pic>
    <xdr:clientData/>
  </xdr:twoCellAnchor>
  <xdr:twoCellAnchor editAs="oneCell">
    <xdr:from>
      <xdr:col>2</xdr:col>
      <xdr:colOff>197066</xdr:colOff>
      <xdr:row>7</xdr:row>
      <xdr:rowOff>454410</xdr:rowOff>
    </xdr:from>
    <xdr:to>
      <xdr:col>2</xdr:col>
      <xdr:colOff>802400</xdr:colOff>
      <xdr:row>8</xdr:row>
      <xdr:rowOff>436650</xdr:rowOff>
    </xdr:to>
    <xdr:pic>
      <xdr:nvPicPr>
        <xdr:cNvPr id="145" name="Picture 8">
          <a:hlinkClick xmlns:r="http://schemas.openxmlformats.org/officeDocument/2006/relationships" r:id="rId15"/>
          <a:extLst>
            <a:ext uri="{FF2B5EF4-FFF2-40B4-BE49-F238E27FC236}">
              <a16:creationId xmlns:a16="http://schemas.microsoft.com/office/drawing/2014/main" id="{4C974DAA-C0C1-439E-95D8-54A3225396FA}"/>
            </a:ext>
          </a:extLst>
        </xdr:cNvPr>
        <xdr:cNvPicPr>
          <a:picLocks noChangeAspect="1"/>
        </xdr:cNvPicPr>
      </xdr:nvPicPr>
      <xdr:blipFill>
        <a:blip xmlns:r="http://schemas.openxmlformats.org/officeDocument/2006/relationships" r:embed="rId16"/>
        <a:stretch>
          <a:fillRect/>
        </a:stretch>
      </xdr:blipFill>
      <xdr:spPr>
        <a:xfrm>
          <a:off x="4622528" y="3451122"/>
          <a:ext cx="605334" cy="500718"/>
        </a:xfrm>
        <a:prstGeom prst="rect">
          <a:avLst/>
        </a:prstGeom>
      </xdr:spPr>
    </xdr:pic>
    <xdr:clientData/>
  </xdr:twoCellAnchor>
  <xdr:oneCellAnchor>
    <xdr:from>
      <xdr:col>2</xdr:col>
      <xdr:colOff>290183</xdr:colOff>
      <xdr:row>25</xdr:row>
      <xdr:rowOff>19050</xdr:rowOff>
    </xdr:from>
    <xdr:ext cx="419100" cy="468695"/>
    <xdr:pic>
      <xdr:nvPicPr>
        <xdr:cNvPr id="169" name="Picture 20">
          <a:hlinkClick xmlns:r="http://schemas.openxmlformats.org/officeDocument/2006/relationships" r:id="rId17"/>
          <a:extLst>
            <a:ext uri="{FF2B5EF4-FFF2-40B4-BE49-F238E27FC236}">
              <a16:creationId xmlns:a16="http://schemas.microsoft.com/office/drawing/2014/main" id="{63487160-9C89-4622-AD56-0933EB9D8DE7}"/>
            </a:ext>
          </a:extLst>
        </xdr:cNvPr>
        <xdr:cNvPicPr>
          <a:picLocks noChangeAspect="1"/>
        </xdr:cNvPicPr>
      </xdr:nvPicPr>
      <xdr:blipFill>
        <a:blip xmlns:r="http://schemas.openxmlformats.org/officeDocument/2006/relationships" r:embed="rId2"/>
        <a:stretch>
          <a:fillRect/>
        </a:stretch>
      </xdr:blipFill>
      <xdr:spPr>
        <a:xfrm>
          <a:off x="4716507" y="11572315"/>
          <a:ext cx="419100" cy="468695"/>
        </a:xfrm>
        <a:prstGeom prst="rect">
          <a:avLst/>
        </a:prstGeom>
      </xdr:spPr>
    </xdr:pic>
    <xdr:clientData/>
  </xdr:oneCellAnchor>
  <xdr:oneCellAnchor>
    <xdr:from>
      <xdr:col>2</xdr:col>
      <xdr:colOff>290183</xdr:colOff>
      <xdr:row>26</xdr:row>
      <xdr:rowOff>19050</xdr:rowOff>
    </xdr:from>
    <xdr:ext cx="419100" cy="468695"/>
    <xdr:pic>
      <xdr:nvPicPr>
        <xdr:cNvPr id="170" name="Picture 20">
          <a:hlinkClick xmlns:r="http://schemas.openxmlformats.org/officeDocument/2006/relationships" r:id="rId18"/>
          <a:extLst>
            <a:ext uri="{FF2B5EF4-FFF2-40B4-BE49-F238E27FC236}">
              <a16:creationId xmlns:a16="http://schemas.microsoft.com/office/drawing/2014/main" id="{6A03FED0-5BE7-4D62-81F3-9DFD3245AAE6}"/>
            </a:ext>
          </a:extLst>
        </xdr:cNvPr>
        <xdr:cNvPicPr>
          <a:picLocks noChangeAspect="1"/>
        </xdr:cNvPicPr>
      </xdr:nvPicPr>
      <xdr:blipFill>
        <a:blip xmlns:r="http://schemas.openxmlformats.org/officeDocument/2006/relationships" r:embed="rId2"/>
        <a:stretch>
          <a:fillRect/>
        </a:stretch>
      </xdr:blipFill>
      <xdr:spPr>
        <a:xfrm>
          <a:off x="4716507" y="12076579"/>
          <a:ext cx="419100" cy="468695"/>
        </a:xfrm>
        <a:prstGeom prst="rect">
          <a:avLst/>
        </a:prstGeom>
      </xdr:spPr>
    </xdr:pic>
    <xdr:clientData/>
  </xdr:oneCellAnchor>
  <xdr:twoCellAnchor editAs="oneCell">
    <xdr:from>
      <xdr:col>2</xdr:col>
      <xdr:colOff>288278</xdr:colOff>
      <xdr:row>17</xdr:row>
      <xdr:rowOff>392906</xdr:rowOff>
    </xdr:from>
    <xdr:to>
      <xdr:col>2</xdr:col>
      <xdr:colOff>707378</xdr:colOff>
      <xdr:row>18</xdr:row>
      <xdr:rowOff>361891</xdr:rowOff>
    </xdr:to>
    <xdr:pic>
      <xdr:nvPicPr>
        <xdr:cNvPr id="163" name="Picture 19">
          <a:hlinkClick xmlns:r="http://schemas.openxmlformats.org/officeDocument/2006/relationships" r:id="rId19"/>
          <a:extLst>
            <a:ext uri="{FF2B5EF4-FFF2-40B4-BE49-F238E27FC236}">
              <a16:creationId xmlns:a16="http://schemas.microsoft.com/office/drawing/2014/main" id="{81EDC639-FD08-447E-986A-E6CB7DBC9A93}"/>
            </a:ext>
          </a:extLst>
        </xdr:cNvPr>
        <xdr:cNvPicPr>
          <a:picLocks noChangeAspect="1"/>
        </xdr:cNvPicPr>
      </xdr:nvPicPr>
      <xdr:blipFill>
        <a:blip xmlns:r="http://schemas.openxmlformats.org/officeDocument/2006/relationships" r:embed="rId2"/>
        <a:stretch>
          <a:fillRect/>
        </a:stretch>
      </xdr:blipFill>
      <xdr:spPr>
        <a:xfrm>
          <a:off x="4714602" y="7912053"/>
          <a:ext cx="422910" cy="468453"/>
        </a:xfrm>
        <a:prstGeom prst="rect">
          <a:avLst/>
        </a:prstGeom>
      </xdr:spPr>
    </xdr:pic>
    <xdr:clientData/>
  </xdr:twoCellAnchor>
  <xdr:oneCellAnchor>
    <xdr:from>
      <xdr:col>2</xdr:col>
      <xdr:colOff>286056</xdr:colOff>
      <xdr:row>10</xdr:row>
      <xdr:rowOff>19050</xdr:rowOff>
    </xdr:from>
    <xdr:ext cx="427355" cy="459170"/>
    <xdr:pic>
      <xdr:nvPicPr>
        <xdr:cNvPr id="156" name="Picture 17">
          <a:hlinkClick xmlns:r="http://schemas.openxmlformats.org/officeDocument/2006/relationships" r:id="rId20"/>
          <a:extLst>
            <a:ext uri="{FF2B5EF4-FFF2-40B4-BE49-F238E27FC236}">
              <a16:creationId xmlns:a16="http://schemas.microsoft.com/office/drawing/2014/main" id="{13F9FE02-CD12-49CA-843E-136E4CF881AA}"/>
            </a:ext>
          </a:extLst>
        </xdr:cNvPr>
        <xdr:cNvPicPr>
          <a:picLocks noChangeAspect="1"/>
        </xdr:cNvPicPr>
      </xdr:nvPicPr>
      <xdr:blipFill>
        <a:blip xmlns:r="http://schemas.openxmlformats.org/officeDocument/2006/relationships" r:embed="rId2"/>
        <a:stretch>
          <a:fillRect/>
        </a:stretch>
      </xdr:blipFill>
      <xdr:spPr>
        <a:xfrm>
          <a:off x="4712380" y="4008344"/>
          <a:ext cx="427355" cy="459170"/>
        </a:xfrm>
        <a:prstGeom prst="rect">
          <a:avLst/>
        </a:prstGeom>
      </xdr:spPr>
    </xdr:pic>
    <xdr:clientData/>
  </xdr:oneCellAnchor>
  <xdr:twoCellAnchor editAs="oneCell">
    <xdr:from>
      <xdr:col>2</xdr:col>
      <xdr:colOff>317097</xdr:colOff>
      <xdr:row>15</xdr:row>
      <xdr:rowOff>476250</xdr:rowOff>
    </xdr:from>
    <xdr:to>
      <xdr:col>2</xdr:col>
      <xdr:colOff>682369</xdr:colOff>
      <xdr:row>16</xdr:row>
      <xdr:rowOff>320147</xdr:rowOff>
    </xdr:to>
    <xdr:pic>
      <xdr:nvPicPr>
        <xdr:cNvPr id="161" name="Graphic 267">
          <a:hlinkClick xmlns:r="http://schemas.openxmlformats.org/officeDocument/2006/relationships" r:id="rId21"/>
          <a:extLst>
            <a:ext uri="{FF2B5EF4-FFF2-40B4-BE49-F238E27FC236}">
              <a16:creationId xmlns:a16="http://schemas.microsoft.com/office/drawing/2014/main" id="{40E14647-1A7A-F86F-CBAA-583A9021963D}"/>
            </a:ext>
          </a:extLst>
        </xdr:cNvPr>
        <xdr:cNvPicPr>
          <a:picLocks noChangeAspect="1"/>
        </xdr:cNvPicPr>
      </xdr:nvPicPr>
      <xdr:blipFill>
        <a:blip xmlns:r="http://schemas.openxmlformats.org/officeDocument/2006/relationships" r:embed="rId22">
          <a:extLst>
            <a:ext uri="{96DAC541-7B7A-43D3-8B79-37D633B846F1}">
              <asvg:svgBlip xmlns:asvg="http://schemas.microsoft.com/office/drawing/2016/SVG/main" r:embed="rId23"/>
            </a:ext>
          </a:extLst>
        </a:blip>
        <a:stretch>
          <a:fillRect/>
        </a:stretch>
      </xdr:blipFill>
      <xdr:spPr>
        <a:xfrm>
          <a:off x="4743421" y="6986868"/>
          <a:ext cx="365272" cy="335745"/>
        </a:xfrm>
        <a:prstGeom prst="rect">
          <a:avLst/>
        </a:prstGeom>
      </xdr:spPr>
    </xdr:pic>
    <xdr:clientData/>
  </xdr:twoCellAnchor>
  <xdr:twoCellAnchor editAs="oneCell">
    <xdr:from>
      <xdr:col>2</xdr:col>
      <xdr:colOff>275677</xdr:colOff>
      <xdr:row>16</xdr:row>
      <xdr:rowOff>337038</xdr:rowOff>
    </xdr:from>
    <xdr:to>
      <xdr:col>2</xdr:col>
      <xdr:colOff>723789</xdr:colOff>
      <xdr:row>17</xdr:row>
      <xdr:rowOff>283509</xdr:rowOff>
    </xdr:to>
    <xdr:pic>
      <xdr:nvPicPr>
        <xdr:cNvPr id="162" name="Graphic 82">
          <a:hlinkClick xmlns:r="http://schemas.openxmlformats.org/officeDocument/2006/relationships" r:id="rId24"/>
          <a:extLst>
            <a:ext uri="{FF2B5EF4-FFF2-40B4-BE49-F238E27FC236}">
              <a16:creationId xmlns:a16="http://schemas.microsoft.com/office/drawing/2014/main" id="{CE279EB9-8DB5-2749-0B22-532F475A94D3}"/>
            </a:ext>
          </a:extLst>
        </xdr:cNvPr>
        <xdr:cNvPicPr>
          <a:picLocks noChangeAspect="1"/>
        </xdr:cNvPicPr>
      </xdr:nvPicPr>
      <xdr:blipFill>
        <a:blip xmlns:r="http://schemas.openxmlformats.org/officeDocument/2006/relationships" r:embed="rId25">
          <a:extLst>
            <a:ext uri="{96DAC541-7B7A-43D3-8B79-37D633B846F1}">
              <asvg:svgBlip xmlns:asvg="http://schemas.microsoft.com/office/drawing/2016/SVG/main" r:embed="rId26"/>
            </a:ext>
          </a:extLst>
        </a:blip>
        <a:stretch>
          <a:fillRect/>
        </a:stretch>
      </xdr:blipFill>
      <xdr:spPr>
        <a:xfrm>
          <a:off x="4702001" y="7351920"/>
          <a:ext cx="448112" cy="438322"/>
        </a:xfrm>
        <a:prstGeom prst="rect">
          <a:avLst/>
        </a:prstGeom>
      </xdr:spPr>
    </xdr:pic>
    <xdr:clientData/>
  </xdr:twoCellAnchor>
  <xdr:twoCellAnchor editAs="oneCell">
    <xdr:from>
      <xdr:col>2</xdr:col>
      <xdr:colOff>317097</xdr:colOff>
      <xdr:row>22</xdr:row>
      <xdr:rowOff>32056</xdr:rowOff>
    </xdr:from>
    <xdr:to>
      <xdr:col>2</xdr:col>
      <xdr:colOff>682369</xdr:colOff>
      <xdr:row>22</xdr:row>
      <xdr:rowOff>365285</xdr:rowOff>
    </xdr:to>
    <xdr:pic>
      <xdr:nvPicPr>
        <xdr:cNvPr id="166" name="Graphic 267">
          <a:hlinkClick xmlns:r="http://schemas.openxmlformats.org/officeDocument/2006/relationships" r:id="rId27"/>
          <a:extLst>
            <a:ext uri="{FF2B5EF4-FFF2-40B4-BE49-F238E27FC236}">
              <a16:creationId xmlns:a16="http://schemas.microsoft.com/office/drawing/2014/main" id="{FB5DA272-E891-4996-8952-90CDBA724282}"/>
            </a:ext>
          </a:extLst>
        </xdr:cNvPr>
        <xdr:cNvPicPr>
          <a:picLocks noChangeAspect="1"/>
        </xdr:cNvPicPr>
      </xdr:nvPicPr>
      <xdr:blipFill>
        <a:blip xmlns:r="http://schemas.openxmlformats.org/officeDocument/2006/relationships" r:embed="rId28">
          <a:extLst>
            <a:ext uri="{96DAC541-7B7A-43D3-8B79-37D633B846F1}">
              <asvg:svgBlip xmlns:asvg="http://schemas.microsoft.com/office/drawing/2016/SVG/main" r:embed="rId29"/>
            </a:ext>
          </a:extLst>
        </a:blip>
        <a:stretch>
          <a:fillRect/>
        </a:stretch>
      </xdr:blipFill>
      <xdr:spPr>
        <a:xfrm>
          <a:off x="4743421" y="10072527"/>
          <a:ext cx="365272" cy="337039"/>
        </a:xfrm>
        <a:prstGeom prst="rect">
          <a:avLst/>
        </a:prstGeom>
      </xdr:spPr>
    </xdr:pic>
    <xdr:clientData/>
  </xdr:twoCellAnchor>
  <xdr:twoCellAnchor editAs="oneCell">
    <xdr:from>
      <xdr:col>2</xdr:col>
      <xdr:colOff>275677</xdr:colOff>
      <xdr:row>22</xdr:row>
      <xdr:rowOff>432289</xdr:rowOff>
    </xdr:from>
    <xdr:to>
      <xdr:col>2</xdr:col>
      <xdr:colOff>723789</xdr:colOff>
      <xdr:row>23</xdr:row>
      <xdr:rowOff>363520</xdr:rowOff>
    </xdr:to>
    <xdr:pic>
      <xdr:nvPicPr>
        <xdr:cNvPr id="167" name="Graphic 82">
          <a:hlinkClick xmlns:r="http://schemas.openxmlformats.org/officeDocument/2006/relationships" r:id="rId30"/>
          <a:extLst>
            <a:ext uri="{FF2B5EF4-FFF2-40B4-BE49-F238E27FC236}">
              <a16:creationId xmlns:a16="http://schemas.microsoft.com/office/drawing/2014/main" id="{90DDB059-88BD-4E51-A9A3-828D5119F75B}"/>
            </a:ext>
          </a:extLst>
        </xdr:cNvPr>
        <xdr:cNvPicPr>
          <a:picLocks noChangeAspect="1"/>
        </xdr:cNvPicPr>
      </xdr:nvPicPr>
      <xdr:blipFill>
        <a:blip xmlns:r="http://schemas.openxmlformats.org/officeDocument/2006/relationships" r:embed="rId31">
          <a:extLst>
            <a:ext uri="{96DAC541-7B7A-43D3-8B79-37D633B846F1}">
              <asvg:svgBlip xmlns:asvg="http://schemas.microsoft.com/office/drawing/2016/SVG/main" r:embed="rId32"/>
            </a:ext>
          </a:extLst>
        </a:blip>
        <a:stretch>
          <a:fillRect/>
        </a:stretch>
      </xdr:blipFill>
      <xdr:spPr>
        <a:xfrm>
          <a:off x="4702001" y="10472760"/>
          <a:ext cx="448112" cy="438321"/>
        </a:xfrm>
        <a:prstGeom prst="rect">
          <a:avLst/>
        </a:prstGeom>
      </xdr:spPr>
    </xdr:pic>
    <xdr:clientData/>
  </xdr:twoCellAnchor>
  <xdr:twoCellAnchor editAs="oneCell">
    <xdr:from>
      <xdr:col>2</xdr:col>
      <xdr:colOff>353195</xdr:colOff>
      <xdr:row>18</xdr:row>
      <xdr:rowOff>490903</xdr:rowOff>
    </xdr:from>
    <xdr:to>
      <xdr:col>2</xdr:col>
      <xdr:colOff>646272</xdr:colOff>
      <xdr:row>19</xdr:row>
      <xdr:rowOff>440474</xdr:rowOff>
    </xdr:to>
    <xdr:pic>
      <xdr:nvPicPr>
        <xdr:cNvPr id="164" name="Picture 22" descr="Icon&#10;&#10;Description automatically generated">
          <a:hlinkClick xmlns:r="http://schemas.openxmlformats.org/officeDocument/2006/relationships" r:id="rId33"/>
          <a:extLst>
            <a:ext uri="{FF2B5EF4-FFF2-40B4-BE49-F238E27FC236}">
              <a16:creationId xmlns:a16="http://schemas.microsoft.com/office/drawing/2014/main" id="{DEE1DCDD-7CE9-34A7-B8B6-17587CC438A4}"/>
            </a:ext>
          </a:extLst>
        </xdr:cNvPr>
        <xdr:cNvPicPr>
          <a:picLocks noChangeAspect="1"/>
        </xdr:cNvPicPr>
      </xdr:nvPicPr>
      <xdr:blipFill>
        <a:blip xmlns:r="http://schemas.openxmlformats.org/officeDocument/2006/relationships" r:embed="rId34" cstate="print">
          <a:extLst>
            <a:ext uri="{BEBA8EAE-BF5A-486C-A8C5-ECC9F3942E4B}">
              <a14:imgProps xmlns:a14="http://schemas.microsoft.com/office/drawing/2010/main">
                <a14:imgLayer r:embed="rId35">
                  <a14:imgEffect>
                    <a14:colorTemperature colorTemp="112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779519" y="8514315"/>
          <a:ext cx="293077" cy="460471"/>
        </a:xfrm>
        <a:prstGeom prst="rect">
          <a:avLst/>
        </a:prstGeom>
      </xdr:spPr>
    </xdr:pic>
    <xdr:clientData/>
  </xdr:twoCellAnchor>
  <xdr:twoCellAnchor editAs="oneCell">
    <xdr:from>
      <xdr:col>2</xdr:col>
      <xdr:colOff>353195</xdr:colOff>
      <xdr:row>23</xdr:row>
      <xdr:rowOff>460130</xdr:rowOff>
    </xdr:from>
    <xdr:to>
      <xdr:col>2</xdr:col>
      <xdr:colOff>646272</xdr:colOff>
      <xdr:row>24</xdr:row>
      <xdr:rowOff>417324</xdr:rowOff>
    </xdr:to>
    <xdr:pic>
      <xdr:nvPicPr>
        <xdr:cNvPr id="168" name="Picture 23" descr="Icon&#10;&#10;Description automatically generated">
          <a:hlinkClick xmlns:r="http://schemas.openxmlformats.org/officeDocument/2006/relationships" r:id="rId36"/>
          <a:extLst>
            <a:ext uri="{FF2B5EF4-FFF2-40B4-BE49-F238E27FC236}">
              <a16:creationId xmlns:a16="http://schemas.microsoft.com/office/drawing/2014/main" id="{3BD20724-1A4C-4DED-9FA6-5768A97EAE3F}"/>
            </a:ext>
          </a:extLst>
        </xdr:cNvPr>
        <xdr:cNvPicPr>
          <a:picLocks noChangeAspect="1"/>
        </xdr:cNvPicPr>
      </xdr:nvPicPr>
      <xdr:blipFill>
        <a:blip xmlns:r="http://schemas.openxmlformats.org/officeDocument/2006/relationships" r:embed="rId37" cstate="print">
          <a:extLst>
            <a:ext uri="{BEBA8EAE-BF5A-486C-A8C5-ECC9F3942E4B}">
              <a14:imgProps xmlns:a14="http://schemas.microsoft.com/office/drawing/2010/main">
                <a14:imgLayer r:embed="rId38">
                  <a14:imgEffect>
                    <a14:colorTemperature colorTemp="112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779519" y="11004865"/>
          <a:ext cx="293077" cy="460472"/>
        </a:xfrm>
        <a:prstGeom prst="rect">
          <a:avLst/>
        </a:prstGeom>
      </xdr:spPr>
    </xdr:pic>
    <xdr:clientData/>
  </xdr:twoCellAnchor>
  <xdr:oneCellAnchor>
    <xdr:from>
      <xdr:col>2</xdr:col>
      <xdr:colOff>253871</xdr:colOff>
      <xdr:row>4</xdr:row>
      <xdr:rowOff>499621</xdr:rowOff>
    </xdr:from>
    <xdr:ext cx="491725" cy="511903"/>
    <xdr:pic>
      <xdr:nvPicPr>
        <xdr:cNvPr id="142" name="Picture 2">
          <a:hlinkClick xmlns:r="http://schemas.openxmlformats.org/officeDocument/2006/relationships" r:id="rId11"/>
          <a:extLst>
            <a:ext uri="{FF2B5EF4-FFF2-40B4-BE49-F238E27FC236}">
              <a16:creationId xmlns:a16="http://schemas.microsoft.com/office/drawing/2014/main" id="{5F929235-80E2-4728-95A5-724BCD6199AA}"/>
            </a:ext>
          </a:extLst>
        </xdr:cNvPr>
        <xdr:cNvPicPr>
          <a:picLocks noChangeAspect="1"/>
        </xdr:cNvPicPr>
      </xdr:nvPicPr>
      <xdr:blipFill>
        <a:blip xmlns:r="http://schemas.openxmlformats.org/officeDocument/2006/relationships" r:embed="rId12"/>
        <a:stretch>
          <a:fillRect/>
        </a:stretch>
      </xdr:blipFill>
      <xdr:spPr>
        <a:xfrm>
          <a:off x="4685067" y="2992686"/>
          <a:ext cx="491725" cy="511903"/>
        </a:xfrm>
        <a:prstGeom prst="rect">
          <a:avLst/>
        </a:prstGeom>
      </xdr:spPr>
    </xdr:pic>
    <xdr:clientData/>
  </xdr:oneCellAnchor>
  <xdr:twoCellAnchor editAs="oneCell">
    <xdr:from>
      <xdr:col>2</xdr:col>
      <xdr:colOff>215123</xdr:colOff>
      <xdr:row>6</xdr:row>
      <xdr:rowOff>472965</xdr:rowOff>
    </xdr:from>
    <xdr:to>
      <xdr:col>2</xdr:col>
      <xdr:colOff>780533</xdr:colOff>
      <xdr:row>7</xdr:row>
      <xdr:rowOff>476365</xdr:rowOff>
    </xdr:to>
    <xdr:pic>
      <xdr:nvPicPr>
        <xdr:cNvPr id="150" name="Picture 5">
          <a:hlinkClick xmlns:r="http://schemas.openxmlformats.org/officeDocument/2006/relationships" r:id="rId13"/>
          <a:extLst>
            <a:ext uri="{FF2B5EF4-FFF2-40B4-BE49-F238E27FC236}">
              <a16:creationId xmlns:a16="http://schemas.microsoft.com/office/drawing/2014/main" id="{6F5E856A-A3C8-5C22-9117-D97EA28029F5}"/>
            </a:ext>
          </a:extLst>
        </xdr:cNvPr>
        <xdr:cNvPicPr>
          <a:picLocks noChangeAspect="1"/>
        </xdr:cNvPicPr>
      </xdr:nvPicPr>
      <xdr:blipFill>
        <a:blip xmlns:r="http://schemas.openxmlformats.org/officeDocument/2006/relationships" r:embed="rId14"/>
        <a:stretch>
          <a:fillRect/>
        </a:stretch>
      </xdr:blipFill>
      <xdr:spPr>
        <a:xfrm>
          <a:off x="4642606" y="2962603"/>
          <a:ext cx="569220" cy="498700"/>
        </a:xfrm>
        <a:prstGeom prst="rect">
          <a:avLst/>
        </a:prstGeom>
      </xdr:spPr>
    </xdr:pic>
    <xdr:clientData/>
  </xdr:twoCellAnchor>
  <xdr:twoCellAnchor editAs="oneCell">
    <xdr:from>
      <xdr:col>2</xdr:col>
      <xdr:colOff>265042</xdr:colOff>
      <xdr:row>14</xdr:row>
      <xdr:rowOff>488673</xdr:rowOff>
    </xdr:from>
    <xdr:to>
      <xdr:col>2</xdr:col>
      <xdr:colOff>797379</xdr:colOff>
      <xdr:row>15</xdr:row>
      <xdr:rowOff>322192</xdr:rowOff>
    </xdr:to>
    <xdr:pic>
      <xdr:nvPicPr>
        <xdr:cNvPr id="178" name="Graphic 11">
          <a:hlinkClick xmlns:r="http://schemas.openxmlformats.org/officeDocument/2006/relationships" r:id="rId39"/>
          <a:extLst>
            <a:ext uri="{FF2B5EF4-FFF2-40B4-BE49-F238E27FC236}">
              <a16:creationId xmlns:a16="http://schemas.microsoft.com/office/drawing/2014/main" id="{7C91D550-C3F8-0812-8A52-20C6602638C1}"/>
            </a:ext>
          </a:extLst>
        </xdr:cNvPr>
        <xdr:cNvPicPr>
          <a:picLocks noChangeAspect="1"/>
        </xdr:cNvPicPr>
      </xdr:nvPicPr>
      <xdr:blipFill>
        <a:blip xmlns:r="http://schemas.openxmlformats.org/officeDocument/2006/relationships" r:embed="rId40">
          <a:extLst>
            <a:ext uri="{96DAC541-7B7A-43D3-8B79-37D633B846F1}">
              <asvg:svgBlip xmlns:asvg="http://schemas.microsoft.com/office/drawing/2016/SVG/main" r:embed="rId41"/>
            </a:ext>
          </a:extLst>
        </a:blip>
        <a:stretch>
          <a:fillRect/>
        </a:stretch>
      </xdr:blipFill>
      <xdr:spPr>
        <a:xfrm>
          <a:off x="4696238" y="6518412"/>
          <a:ext cx="532337" cy="347870"/>
        </a:xfrm>
        <a:prstGeom prst="rect">
          <a:avLst/>
        </a:prstGeom>
      </xdr:spPr>
    </xdr:pic>
    <xdr:clientData/>
  </xdr:twoCellAnchor>
  <xdr:twoCellAnchor editAs="oneCell">
    <xdr:from>
      <xdr:col>2</xdr:col>
      <xdr:colOff>265043</xdr:colOff>
      <xdr:row>21</xdr:row>
      <xdr:rowOff>82826</xdr:rowOff>
    </xdr:from>
    <xdr:to>
      <xdr:col>2</xdr:col>
      <xdr:colOff>797380</xdr:colOff>
      <xdr:row>21</xdr:row>
      <xdr:rowOff>434506</xdr:rowOff>
    </xdr:to>
    <xdr:pic>
      <xdr:nvPicPr>
        <xdr:cNvPr id="181" name="Graphic 11">
          <a:hlinkClick xmlns:r="http://schemas.openxmlformats.org/officeDocument/2006/relationships" r:id="rId42"/>
          <a:extLst>
            <a:ext uri="{FF2B5EF4-FFF2-40B4-BE49-F238E27FC236}">
              <a16:creationId xmlns:a16="http://schemas.microsoft.com/office/drawing/2014/main" id="{B47634E4-922F-43A1-8605-46A27E09E1C9}"/>
            </a:ext>
          </a:extLst>
        </xdr:cNvPr>
        <xdr:cNvPicPr>
          <a:picLocks noChangeAspect="1"/>
        </xdr:cNvPicPr>
      </xdr:nvPicPr>
      <xdr:blipFill>
        <a:blip xmlns:r="http://schemas.openxmlformats.org/officeDocument/2006/relationships" r:embed="rId43">
          <a:extLst>
            <a:ext uri="{96DAC541-7B7A-43D3-8B79-37D633B846F1}">
              <asvg:svgBlip xmlns:asvg="http://schemas.microsoft.com/office/drawing/2016/SVG/main" r:embed="rId44"/>
            </a:ext>
          </a:extLst>
        </a:blip>
        <a:stretch>
          <a:fillRect/>
        </a:stretch>
      </xdr:blipFill>
      <xdr:spPr>
        <a:xfrm>
          <a:off x="4696239" y="9649239"/>
          <a:ext cx="532337" cy="347870"/>
        </a:xfrm>
        <a:prstGeom prst="rect">
          <a:avLst/>
        </a:prstGeom>
      </xdr:spPr>
    </xdr:pic>
    <xdr:clientData/>
  </xdr:twoCellAnchor>
  <xdr:oneCellAnchor>
    <xdr:from>
      <xdr:col>2</xdr:col>
      <xdr:colOff>286056</xdr:colOff>
      <xdr:row>9</xdr:row>
      <xdr:rowOff>19050</xdr:rowOff>
    </xdr:from>
    <xdr:ext cx="427355" cy="459170"/>
    <xdr:pic>
      <xdr:nvPicPr>
        <xdr:cNvPr id="2" name="Picture 17">
          <a:hlinkClick xmlns:r="http://schemas.openxmlformats.org/officeDocument/2006/relationships" r:id="rId45"/>
          <a:extLst>
            <a:ext uri="{FF2B5EF4-FFF2-40B4-BE49-F238E27FC236}">
              <a16:creationId xmlns:a16="http://schemas.microsoft.com/office/drawing/2014/main" id="{4F6D7054-92D4-4F1C-B26F-24A5CE23C49E}"/>
            </a:ext>
          </a:extLst>
        </xdr:cNvPr>
        <xdr:cNvPicPr>
          <a:picLocks noChangeAspect="1"/>
        </xdr:cNvPicPr>
      </xdr:nvPicPr>
      <xdr:blipFill>
        <a:blip xmlns:r="http://schemas.openxmlformats.org/officeDocument/2006/relationships" r:embed="rId2"/>
        <a:stretch>
          <a:fillRect/>
        </a:stretch>
      </xdr:blipFill>
      <xdr:spPr>
        <a:xfrm>
          <a:off x="4854246" y="4456271"/>
          <a:ext cx="427355" cy="45917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479211</xdr:rowOff>
    </xdr:to>
    <xdr:pic>
      <xdr:nvPicPr>
        <xdr:cNvPr id="2" name="Picture 1">
          <a:hlinkClick xmlns:r="http://schemas.openxmlformats.org/officeDocument/2006/relationships" r:id="rId1"/>
          <a:extLst>
            <a:ext uri="{FF2B5EF4-FFF2-40B4-BE49-F238E27FC236}">
              <a16:creationId xmlns:a16="http://schemas.microsoft.com/office/drawing/2014/main" id="{B7633D62-3611-466C-98F8-A428B4703F3D}"/>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474436</xdr:rowOff>
    </xdr:to>
    <xdr:pic>
      <xdr:nvPicPr>
        <xdr:cNvPr id="2" name="Picture 1">
          <a:hlinkClick xmlns:r="http://schemas.openxmlformats.org/officeDocument/2006/relationships" r:id="rId1"/>
          <a:extLst>
            <a:ext uri="{FF2B5EF4-FFF2-40B4-BE49-F238E27FC236}">
              <a16:creationId xmlns:a16="http://schemas.microsoft.com/office/drawing/2014/main" id="{21345464-A023-4112-BC3A-E6561301335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474543</xdr:rowOff>
    </xdr:to>
    <xdr:pic>
      <xdr:nvPicPr>
        <xdr:cNvPr id="2" name="Picture 1">
          <a:hlinkClick xmlns:r="http://schemas.openxmlformats.org/officeDocument/2006/relationships" r:id="rId1"/>
          <a:extLst>
            <a:ext uri="{FF2B5EF4-FFF2-40B4-BE49-F238E27FC236}">
              <a16:creationId xmlns:a16="http://schemas.microsoft.com/office/drawing/2014/main" id="{0785C77E-A340-486F-BD66-A735901CFE3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475913</xdr:rowOff>
    </xdr:to>
    <xdr:pic>
      <xdr:nvPicPr>
        <xdr:cNvPr id="2" name="Picture 1">
          <a:hlinkClick xmlns:r="http://schemas.openxmlformats.org/officeDocument/2006/relationships" r:id="rId1"/>
          <a:extLst>
            <a:ext uri="{FF2B5EF4-FFF2-40B4-BE49-F238E27FC236}">
              <a16:creationId xmlns:a16="http://schemas.microsoft.com/office/drawing/2014/main" id="{EA2EB625-92D7-46C0-85AA-E01AFA81A4B1}"/>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492021</xdr:rowOff>
    </xdr:to>
    <xdr:pic>
      <xdr:nvPicPr>
        <xdr:cNvPr id="3" name="Picture 2">
          <a:hlinkClick xmlns:r="http://schemas.openxmlformats.org/officeDocument/2006/relationships" r:id="rId1"/>
          <a:extLst>
            <a:ext uri="{FF2B5EF4-FFF2-40B4-BE49-F238E27FC236}">
              <a16:creationId xmlns:a16="http://schemas.microsoft.com/office/drawing/2014/main" id="{9C8A4E0C-482E-456D-923D-A8966FFAF2CE}"/>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476523</xdr:rowOff>
    </xdr:to>
    <xdr:pic>
      <xdr:nvPicPr>
        <xdr:cNvPr id="2" name="Picture 1">
          <a:hlinkClick xmlns:r="http://schemas.openxmlformats.org/officeDocument/2006/relationships" r:id="rId1"/>
          <a:extLst>
            <a:ext uri="{FF2B5EF4-FFF2-40B4-BE49-F238E27FC236}">
              <a16:creationId xmlns:a16="http://schemas.microsoft.com/office/drawing/2014/main" id="{982C39C7-5E65-4EA2-9905-E81E4439CAF6}"/>
            </a:ext>
          </a:extLst>
        </xdr:cNvPr>
        <xdr:cNvPicPr>
          <a:picLocks noChangeAspect="1"/>
        </xdr:cNvPicPr>
      </xdr:nvPicPr>
      <xdr:blipFill>
        <a:blip xmlns:r="http://schemas.openxmlformats.org/officeDocument/2006/relationships" r:embed="rId2"/>
        <a:stretch>
          <a:fillRect/>
        </a:stretch>
      </xdr:blipFill>
      <xdr:spPr>
        <a:xfrm>
          <a:off x="38100" y="0"/>
          <a:ext cx="419100" cy="468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460068</xdr:rowOff>
    </xdr:to>
    <xdr:pic>
      <xdr:nvPicPr>
        <xdr:cNvPr id="3" name="Picture 2">
          <a:hlinkClick xmlns:r="http://schemas.openxmlformats.org/officeDocument/2006/relationships" r:id="rId1"/>
          <a:extLst>
            <a:ext uri="{FF2B5EF4-FFF2-40B4-BE49-F238E27FC236}">
              <a16:creationId xmlns:a16="http://schemas.microsoft.com/office/drawing/2014/main" id="{2CE634C7-22D6-4B3D-BFEB-5AF858ADA4CC}"/>
            </a:ext>
          </a:extLst>
        </xdr:cNvPr>
        <xdr:cNvPicPr>
          <a:picLocks noChangeAspect="1"/>
        </xdr:cNvPicPr>
      </xdr:nvPicPr>
      <xdr:blipFill>
        <a:blip xmlns:r="http://schemas.openxmlformats.org/officeDocument/2006/relationships" r:embed="rId2"/>
        <a:stretch>
          <a:fillRect/>
        </a:stretch>
      </xdr:blipFill>
      <xdr:spPr>
        <a:xfrm>
          <a:off x="38100" y="0"/>
          <a:ext cx="419100" cy="460068"/>
        </a:xfrm>
        <a:prstGeom prst="rect">
          <a:avLst/>
        </a:prstGeom>
      </xdr:spPr>
    </xdr:pic>
    <xdr:clientData/>
  </xdr:twoCellAnchor>
  <xdr:twoCellAnchor editAs="oneCell">
    <xdr:from>
      <xdr:col>0</xdr:col>
      <xdr:colOff>28575</xdr:colOff>
      <xdr:row>227</xdr:row>
      <xdr:rowOff>76200</xdr:rowOff>
    </xdr:from>
    <xdr:to>
      <xdr:col>0</xdr:col>
      <xdr:colOff>439792</xdr:colOff>
      <xdr:row>230</xdr:row>
      <xdr:rowOff>53686</xdr:rowOff>
    </xdr:to>
    <xdr:pic>
      <xdr:nvPicPr>
        <xdr:cNvPr id="4" name="Picture 3">
          <a:hlinkClick xmlns:r="http://schemas.openxmlformats.org/officeDocument/2006/relationships" r:id="rId1"/>
          <a:extLst>
            <a:ext uri="{FF2B5EF4-FFF2-40B4-BE49-F238E27FC236}">
              <a16:creationId xmlns:a16="http://schemas.microsoft.com/office/drawing/2014/main" id="{E6C0B0D4-4001-4AB0-B4F6-76B7B38B1A9B}"/>
            </a:ext>
          </a:extLst>
        </xdr:cNvPr>
        <xdr:cNvPicPr>
          <a:picLocks noChangeAspect="1"/>
        </xdr:cNvPicPr>
      </xdr:nvPicPr>
      <xdr:blipFill>
        <a:blip xmlns:r="http://schemas.openxmlformats.org/officeDocument/2006/relationships" r:embed="rId2"/>
        <a:stretch>
          <a:fillRect/>
        </a:stretch>
      </xdr:blipFill>
      <xdr:spPr>
        <a:xfrm>
          <a:off x="26670" y="44291250"/>
          <a:ext cx="415027" cy="501662"/>
        </a:xfrm>
        <a:prstGeom prst="rect">
          <a:avLst/>
        </a:prstGeom>
      </xdr:spPr>
    </xdr:pic>
    <xdr:clientData/>
  </xdr:twoCellAnchor>
  <xdr:twoCellAnchor editAs="oneCell">
    <xdr:from>
      <xdr:col>0</xdr:col>
      <xdr:colOff>38100</xdr:colOff>
      <xdr:row>0</xdr:row>
      <xdr:rowOff>0</xdr:rowOff>
    </xdr:from>
    <xdr:to>
      <xdr:col>0</xdr:col>
      <xdr:colOff>457200</xdr:colOff>
      <xdr:row>0</xdr:row>
      <xdr:rowOff>460068</xdr:rowOff>
    </xdr:to>
    <xdr:pic>
      <xdr:nvPicPr>
        <xdr:cNvPr id="5" name="Picture 4">
          <a:hlinkClick xmlns:r="http://schemas.openxmlformats.org/officeDocument/2006/relationships" r:id="rId1"/>
          <a:extLst>
            <a:ext uri="{FF2B5EF4-FFF2-40B4-BE49-F238E27FC236}">
              <a16:creationId xmlns:a16="http://schemas.microsoft.com/office/drawing/2014/main" id="{7920179F-07C6-409A-A6C1-95EADF955128}"/>
            </a:ext>
          </a:extLst>
        </xdr:cNvPr>
        <xdr:cNvPicPr>
          <a:picLocks noChangeAspect="1"/>
        </xdr:cNvPicPr>
      </xdr:nvPicPr>
      <xdr:blipFill>
        <a:blip xmlns:r="http://schemas.openxmlformats.org/officeDocument/2006/relationships" r:embed="rId2"/>
        <a:stretch>
          <a:fillRect/>
        </a:stretch>
      </xdr:blipFill>
      <xdr:spPr>
        <a:xfrm>
          <a:off x="38100" y="0"/>
          <a:ext cx="419100" cy="4600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8EDB82BF-3EDE-4C10-A57B-83BFE68C9A2A}"/>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twoCellAnchor editAs="oneCell">
    <xdr:from>
      <xdr:col>0</xdr:col>
      <xdr:colOff>38100</xdr:colOff>
      <xdr:row>0</xdr:row>
      <xdr:rowOff>0</xdr:rowOff>
    </xdr:from>
    <xdr:to>
      <xdr:col>0</xdr:col>
      <xdr:colOff>457200</xdr:colOff>
      <xdr:row>0</xdr:row>
      <xdr:rowOff>460440</xdr:rowOff>
    </xdr:to>
    <xdr:pic>
      <xdr:nvPicPr>
        <xdr:cNvPr id="3" name="Picture 2">
          <a:hlinkClick xmlns:r="http://schemas.openxmlformats.org/officeDocument/2006/relationships" r:id="rId1"/>
          <a:extLst>
            <a:ext uri="{FF2B5EF4-FFF2-40B4-BE49-F238E27FC236}">
              <a16:creationId xmlns:a16="http://schemas.microsoft.com/office/drawing/2014/main" id="{F0417CBE-0E4C-4750-BEE7-088A0DF0D309}"/>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5B179A92-D255-4EA6-915D-9EBA86A12D74}"/>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xdr:rowOff>
    </xdr:from>
    <xdr:to>
      <xdr:col>0</xdr:col>
      <xdr:colOff>457200</xdr:colOff>
      <xdr:row>0</xdr:row>
      <xdr:rowOff>491491</xdr:rowOff>
    </xdr:to>
    <xdr:pic>
      <xdr:nvPicPr>
        <xdr:cNvPr id="2" name="Picture 1">
          <a:hlinkClick xmlns:r="http://schemas.openxmlformats.org/officeDocument/2006/relationships" r:id="rId1"/>
          <a:extLst>
            <a:ext uri="{FF2B5EF4-FFF2-40B4-BE49-F238E27FC236}">
              <a16:creationId xmlns:a16="http://schemas.microsoft.com/office/drawing/2014/main" id="{F35846D4-5E5D-4318-8789-8DCCBF8A228C}"/>
            </a:ext>
          </a:extLst>
        </xdr:cNvPr>
        <xdr:cNvPicPr>
          <a:picLocks noChangeAspect="1"/>
        </xdr:cNvPicPr>
      </xdr:nvPicPr>
      <xdr:blipFill>
        <a:blip xmlns:r="http://schemas.openxmlformats.org/officeDocument/2006/relationships" r:embed="rId2"/>
        <a:stretch>
          <a:fillRect/>
        </a:stretch>
      </xdr:blipFill>
      <xdr:spPr>
        <a:xfrm>
          <a:off x="38100" y="1"/>
          <a:ext cx="419100" cy="4914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3C410B37-D35A-404F-86A9-7748C7346172}"/>
            </a:ext>
          </a:extLst>
        </xdr:cNvPr>
        <xdr:cNvPicPr>
          <a:picLocks noChangeAspect="1"/>
        </xdr:cNvPicPr>
      </xdr:nvPicPr>
      <xdr:blipFill>
        <a:blip xmlns:r="http://schemas.openxmlformats.org/officeDocument/2006/relationships" r:embed="rId2"/>
        <a:stretch>
          <a:fillRect/>
        </a:stretch>
      </xdr:blipFill>
      <xdr:spPr>
        <a:xfrm>
          <a:off x="38100" y="0"/>
          <a:ext cx="419100" cy="4845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D30022C0-B4F0-4993-97EC-76E762D73795}"/>
            </a:ext>
          </a:extLst>
        </xdr:cNvPr>
        <xdr:cNvPicPr>
          <a:picLocks noChangeAspect="1"/>
        </xdr:cNvPicPr>
      </xdr:nvPicPr>
      <xdr:blipFill>
        <a:blip xmlns:r="http://schemas.openxmlformats.org/officeDocument/2006/relationships" r:embed="rId2"/>
        <a:stretch>
          <a:fillRect/>
        </a:stretch>
      </xdr:blipFill>
      <xdr:spPr>
        <a:xfrm>
          <a:off x="38100" y="0"/>
          <a:ext cx="419100" cy="492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479424</xdr:rowOff>
    </xdr:to>
    <xdr:pic>
      <xdr:nvPicPr>
        <xdr:cNvPr id="2" name="Picture 1">
          <a:hlinkClick xmlns:r="http://schemas.openxmlformats.org/officeDocument/2006/relationships" r:id="rId1"/>
          <a:extLst>
            <a:ext uri="{FF2B5EF4-FFF2-40B4-BE49-F238E27FC236}">
              <a16:creationId xmlns:a16="http://schemas.microsoft.com/office/drawing/2014/main" id="{7EC56197-BE10-4BE6-8906-56787F7F1928}"/>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r@ignitis.lt" TargetMode="External"/><Relationship Id="rId2" Type="http://schemas.openxmlformats.org/officeDocument/2006/relationships/hyperlink" Target="http://www.ignitisgrupe.lt/en/investors" TargetMode="External"/><Relationship Id="rId1" Type="http://schemas.openxmlformats.org/officeDocument/2006/relationships/hyperlink" Target="mailto:aine.riffel@ignitis.l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Dainius.Normantas@ignitis.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FF6D-C9FC-4934-B5B5-D7FFD1577F14}">
  <sheetPr>
    <pageSetUpPr autoPageBreaks="0"/>
  </sheetPr>
  <dimension ref="B1:I12"/>
  <sheetViews>
    <sheetView zoomScaleNormal="100" workbookViewId="0">
      <selection activeCell="Q16" sqref="Q16"/>
    </sheetView>
  </sheetViews>
  <sheetFormatPr defaultColWidth="9.1796875" defaultRowHeight="16" customHeight="1"/>
  <cols>
    <col min="1" max="4" width="9.1796875" style="13"/>
    <col min="5" max="5" width="9.1796875" style="13" customWidth="1"/>
    <col min="6" max="16384" width="9.1796875" style="13"/>
  </cols>
  <sheetData>
    <row r="1" spans="2:9" ht="16" customHeight="1">
      <c r="I1" s="29"/>
    </row>
    <row r="6" spans="2:9" ht="16" customHeight="1">
      <c r="B6" s="30"/>
      <c r="C6" s="912" t="s">
        <v>0</v>
      </c>
      <c r="D6" s="912"/>
      <c r="E6" s="912"/>
      <c r="F6" s="912"/>
      <c r="G6" s="912"/>
      <c r="H6" s="912"/>
      <c r="I6" s="30"/>
    </row>
    <row r="7" spans="2:9" ht="16" customHeight="1">
      <c r="B7" s="30"/>
      <c r="C7" s="912"/>
      <c r="D7" s="912"/>
      <c r="E7" s="912"/>
      <c r="F7" s="912"/>
      <c r="G7" s="912"/>
      <c r="H7" s="912"/>
      <c r="I7" s="30"/>
    </row>
    <row r="8" spans="2:9" ht="16" customHeight="1">
      <c r="B8" s="30"/>
      <c r="C8" s="912"/>
      <c r="D8" s="912"/>
      <c r="E8" s="912"/>
      <c r="F8" s="912"/>
      <c r="G8" s="912"/>
      <c r="H8" s="912"/>
      <c r="I8" s="30"/>
    </row>
    <row r="9" spans="2:9" ht="16" customHeight="1">
      <c r="B9" s="30"/>
      <c r="C9" s="912"/>
      <c r="D9" s="912"/>
      <c r="E9" s="912"/>
      <c r="F9" s="912"/>
      <c r="G9" s="912"/>
      <c r="H9" s="912"/>
      <c r="I9" s="30"/>
    </row>
    <row r="10" spans="2:9" ht="16" customHeight="1">
      <c r="B10" s="30"/>
      <c r="C10" s="30"/>
      <c r="D10" s="30"/>
      <c r="E10" s="30"/>
      <c r="F10" s="30"/>
      <c r="G10" s="30"/>
      <c r="H10" s="30"/>
      <c r="I10" s="30"/>
    </row>
    <row r="11" spans="2:9" ht="16" customHeight="1">
      <c r="B11" s="911" t="s">
        <v>1</v>
      </c>
      <c r="C11" s="911"/>
      <c r="D11" s="911"/>
      <c r="E11" s="911"/>
      <c r="F11" s="911"/>
      <c r="G11" s="911"/>
      <c r="H11" s="911"/>
      <c r="I11" s="911"/>
    </row>
    <row r="12" spans="2:9" ht="16" customHeight="1">
      <c r="B12" s="911" t="s">
        <v>2</v>
      </c>
      <c r="C12" s="911"/>
      <c r="D12" s="911"/>
      <c r="E12" s="911"/>
      <c r="F12" s="911"/>
      <c r="G12" s="911"/>
      <c r="H12" s="911"/>
      <c r="I12" s="911"/>
    </row>
  </sheetData>
  <mergeCells count="3">
    <mergeCell ref="B12:I12"/>
    <mergeCell ref="C6:H9"/>
    <mergeCell ref="B11:I11"/>
  </mergeCells>
  <hyperlinks>
    <hyperlink ref="C11" r:id="rId1" display="aine.riffel@ignitis.lt" xr:uid="{DE73AC8E-1F67-419B-8475-10516FB6F0AB}"/>
    <hyperlink ref="C12" r:id="rId2" display="www.ignitisgrupe.lt/en/investors" xr:uid="{B5A256D0-1CD7-4EFC-B624-B982144ED25A}"/>
    <hyperlink ref="B11" r:id="rId3" xr:uid="{AFD0B015-4CE8-4713-A703-DAAB043D6BBF}"/>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23C7-A9A9-4755-8137-F140AB66017B}">
  <dimension ref="A1:S134"/>
  <sheetViews>
    <sheetView zoomScaleNormal="100" workbookViewId="0"/>
  </sheetViews>
  <sheetFormatPr defaultColWidth="9.1796875" defaultRowHeight="14.5"/>
  <cols>
    <col min="1" max="1" width="55.54296875" style="244" customWidth="1"/>
    <col min="2" max="6" width="13.54296875" style="244" customWidth="1"/>
    <col min="7" max="16384" width="9.1796875" style="244"/>
  </cols>
  <sheetData>
    <row r="1" spans="1:19" ht="39.65" customHeight="1">
      <c r="A1" s="87" t="s">
        <v>33</v>
      </c>
      <c r="B1" s="96"/>
      <c r="C1" s="96"/>
      <c r="D1" s="87"/>
      <c r="E1" s="96"/>
      <c r="F1" s="96"/>
    </row>
    <row r="2" spans="1:19" ht="40" customHeight="1" thickBot="1">
      <c r="A2" s="914" t="s">
        <v>448</v>
      </c>
      <c r="B2" s="914"/>
      <c r="C2" s="914"/>
      <c r="D2" s="917"/>
      <c r="E2" s="917"/>
      <c r="F2" s="917"/>
      <c r="G2" s="3"/>
    </row>
    <row r="4" spans="1:19">
      <c r="A4" s="396" t="s">
        <v>35</v>
      </c>
      <c r="B4" s="776"/>
      <c r="C4" s="776"/>
      <c r="D4" s="776"/>
    </row>
    <row r="5" spans="1:19">
      <c r="A5" s="397"/>
      <c r="B5" s="400"/>
      <c r="C5" s="400" t="s">
        <v>291</v>
      </c>
      <c r="D5" s="400" t="s">
        <v>322</v>
      </c>
      <c r="E5" s="401" t="s">
        <v>38</v>
      </c>
      <c r="F5" s="401" t="s">
        <v>290</v>
      </c>
    </row>
    <row r="6" spans="1:19">
      <c r="A6" s="37" t="s">
        <v>40</v>
      </c>
      <c r="B6" s="38" t="s">
        <v>41</v>
      </c>
      <c r="C6" s="741">
        <v>471.2</v>
      </c>
      <c r="D6" s="742">
        <v>1294.7</v>
      </c>
      <c r="E6" s="743">
        <v>-823.5</v>
      </c>
      <c r="F6" s="744">
        <v>-0.63605468448289182</v>
      </c>
      <c r="K6" s="778"/>
      <c r="L6" s="778"/>
      <c r="P6" s="781"/>
      <c r="Q6" s="781"/>
      <c r="R6" s="781"/>
      <c r="S6" s="781"/>
    </row>
    <row r="7" spans="1:19">
      <c r="A7" s="40" t="s">
        <v>200</v>
      </c>
      <c r="B7" s="41" t="s">
        <v>41</v>
      </c>
      <c r="C7" s="745">
        <v>108.3</v>
      </c>
      <c r="D7" s="746">
        <v>122.1</v>
      </c>
      <c r="E7" s="747">
        <v>-13.799999999999997</v>
      </c>
      <c r="F7" s="748">
        <v>-0.113022113022113</v>
      </c>
      <c r="H7" s="796"/>
      <c r="L7" s="778"/>
      <c r="M7" s="796"/>
      <c r="N7" s="796"/>
      <c r="O7" s="796"/>
      <c r="P7" s="781"/>
      <c r="Q7" s="781"/>
      <c r="R7" s="781"/>
      <c r="S7" s="781"/>
    </row>
    <row r="8" spans="1:19">
      <c r="A8" s="40" t="s">
        <v>113</v>
      </c>
      <c r="B8" s="41" t="s">
        <v>41</v>
      </c>
      <c r="C8" s="745">
        <v>91.8</v>
      </c>
      <c r="D8" s="42">
        <v>150.80000000000001</v>
      </c>
      <c r="E8" s="747">
        <v>-59.000000000000014</v>
      </c>
      <c r="F8" s="748">
        <v>-0.39124668435013271</v>
      </c>
      <c r="H8" s="796"/>
      <c r="K8" s="778"/>
      <c r="L8" s="778"/>
      <c r="M8" s="796"/>
      <c r="N8" s="796"/>
      <c r="O8" s="796"/>
      <c r="P8" s="781"/>
      <c r="Q8" s="781"/>
      <c r="R8" s="781"/>
      <c r="S8" s="781"/>
    </row>
    <row r="9" spans="1:19">
      <c r="A9" s="40" t="s">
        <v>239</v>
      </c>
      <c r="B9" s="41" t="s">
        <v>50</v>
      </c>
      <c r="C9" s="749">
        <v>0.20200000000000001</v>
      </c>
      <c r="D9" s="750">
        <v>0.114</v>
      </c>
      <c r="E9" s="747" t="s">
        <v>52</v>
      </c>
      <c r="F9" s="748" t="s">
        <v>449</v>
      </c>
      <c r="H9" s="796"/>
      <c r="J9" s="778"/>
      <c r="M9" s="796"/>
      <c r="N9" s="796"/>
      <c r="O9" s="796"/>
      <c r="P9" s="781"/>
      <c r="Q9" s="781"/>
      <c r="R9" s="781"/>
      <c r="S9" s="781"/>
    </row>
    <row r="10" spans="1:19">
      <c r="A10" s="40" t="s">
        <v>450</v>
      </c>
      <c r="B10" s="41" t="s">
        <v>41</v>
      </c>
      <c r="C10" s="745">
        <v>69.099999999999994</v>
      </c>
      <c r="D10" s="746">
        <v>83.3</v>
      </c>
      <c r="E10" s="747">
        <v>-14.200000000000003</v>
      </c>
      <c r="F10" s="748">
        <v>-0.17046818727491</v>
      </c>
      <c r="H10" s="796"/>
      <c r="K10" s="778"/>
      <c r="L10" s="778"/>
      <c r="M10" s="796"/>
      <c r="N10" s="796"/>
      <c r="O10" s="796"/>
      <c r="P10" s="781"/>
      <c r="Q10" s="781"/>
      <c r="R10" s="781"/>
      <c r="S10" s="781"/>
    </row>
    <row r="11" spans="1:19">
      <c r="A11" s="40" t="s">
        <v>115</v>
      </c>
      <c r="B11" s="41" t="s">
        <v>41</v>
      </c>
      <c r="C11" s="745">
        <v>52.7</v>
      </c>
      <c r="D11" s="42">
        <v>112</v>
      </c>
      <c r="E11" s="747">
        <v>-59.3</v>
      </c>
      <c r="F11" s="748">
        <v>-0.52946428571428572</v>
      </c>
      <c r="H11" s="796"/>
      <c r="K11" s="778"/>
      <c r="L11" s="778"/>
      <c r="M11" s="796"/>
      <c r="N11" s="796"/>
      <c r="O11" s="796"/>
      <c r="P11" s="781"/>
      <c r="Q11" s="781"/>
      <c r="R11" s="781"/>
      <c r="S11" s="781"/>
    </row>
    <row r="12" spans="1:19">
      <c r="A12" s="40" t="s">
        <v>55</v>
      </c>
      <c r="B12" s="41" t="s">
        <v>41</v>
      </c>
      <c r="C12" s="745">
        <v>56.8</v>
      </c>
      <c r="D12" s="746">
        <v>70.099999999999994</v>
      </c>
      <c r="E12" s="747">
        <v>-13.299999999999997</v>
      </c>
      <c r="F12" s="748">
        <v>-0.1897289586305278</v>
      </c>
      <c r="H12" s="796"/>
      <c r="L12" s="778"/>
      <c r="M12" s="796"/>
      <c r="N12" s="796"/>
      <c r="O12" s="796"/>
      <c r="P12" s="781"/>
      <c r="Q12" s="781"/>
      <c r="R12" s="781"/>
      <c r="S12" s="781"/>
    </row>
    <row r="13" spans="1:19">
      <c r="A13" s="40" t="s">
        <v>451</v>
      </c>
      <c r="B13" s="41" t="s">
        <v>41</v>
      </c>
      <c r="C13" s="745">
        <v>42.9</v>
      </c>
      <c r="D13" s="42">
        <v>94.4</v>
      </c>
      <c r="E13" s="747">
        <v>-51.500000000000007</v>
      </c>
      <c r="F13" s="748">
        <v>-0.54555084745762716</v>
      </c>
      <c r="H13" s="796"/>
      <c r="I13" s="789"/>
      <c r="L13" s="778"/>
      <c r="M13" s="796"/>
      <c r="N13" s="796"/>
      <c r="O13" s="796"/>
      <c r="P13" s="781"/>
      <c r="Q13" s="781"/>
      <c r="R13" s="781"/>
      <c r="S13" s="781"/>
    </row>
    <row r="14" spans="1:19">
      <c r="A14" s="40" t="s">
        <v>452</v>
      </c>
      <c r="B14" s="41" t="s">
        <v>41</v>
      </c>
      <c r="C14" s="745">
        <v>231.1</v>
      </c>
      <c r="D14" s="746">
        <v>188.1</v>
      </c>
      <c r="E14" s="747">
        <v>43</v>
      </c>
      <c r="F14" s="748">
        <v>0.22860180754917597</v>
      </c>
      <c r="H14" s="796"/>
      <c r="I14" s="789"/>
      <c r="K14" s="778"/>
      <c r="L14" s="778"/>
      <c r="M14" s="796"/>
      <c r="N14" s="796"/>
      <c r="O14" s="796"/>
      <c r="P14" s="781"/>
      <c r="Q14" s="781"/>
      <c r="R14" s="781"/>
      <c r="S14" s="781"/>
    </row>
    <row r="15" spans="1:19">
      <c r="A15" s="40" t="s">
        <v>453</v>
      </c>
      <c r="B15" s="41" t="s">
        <v>41</v>
      </c>
      <c r="C15" s="745">
        <v>82.8</v>
      </c>
      <c r="D15" s="746">
        <v>101.4</v>
      </c>
      <c r="E15" s="747">
        <v>-18.600000000000009</v>
      </c>
      <c r="F15" s="748">
        <v>-0.18343195266272197</v>
      </c>
      <c r="H15" s="796"/>
      <c r="I15" s="789"/>
      <c r="K15" s="778"/>
      <c r="L15" s="778"/>
      <c r="M15" s="796"/>
      <c r="N15" s="796"/>
      <c r="O15" s="796"/>
      <c r="P15" s="781"/>
      <c r="Q15" s="781"/>
      <c r="R15" s="781"/>
      <c r="S15" s="781"/>
    </row>
    <row r="16" spans="1:19">
      <c r="A16" s="40" t="s">
        <v>210</v>
      </c>
      <c r="B16" s="41" t="s">
        <v>41</v>
      </c>
      <c r="C16" s="745">
        <v>-165.5</v>
      </c>
      <c r="D16" s="746">
        <v>-385.5</v>
      </c>
      <c r="E16" s="747">
        <v>220</v>
      </c>
      <c r="F16" s="748">
        <v>-0.57068741893644614</v>
      </c>
      <c r="H16" s="789"/>
      <c r="I16" s="789"/>
      <c r="M16" s="789"/>
      <c r="N16" s="789"/>
      <c r="O16" s="789"/>
      <c r="P16" s="781"/>
      <c r="Q16" s="781"/>
      <c r="R16" s="781"/>
      <c r="S16" s="781"/>
    </row>
    <row r="17" spans="1:19">
      <c r="A17" s="774"/>
      <c r="B17" s="799"/>
    </row>
    <row r="18" spans="1:19">
      <c r="A18" s="751"/>
      <c r="B18" s="751"/>
      <c r="C18" s="751"/>
      <c r="D18" s="751"/>
    </row>
    <row r="19" spans="1:19">
      <c r="A19" s="396" t="s">
        <v>255</v>
      </c>
      <c r="B19" s="396"/>
      <c r="C19" s="396"/>
      <c r="D19" s="396"/>
    </row>
    <row r="20" spans="1:19">
      <c r="A20" s="397"/>
      <c r="B20" s="400"/>
      <c r="C20" s="400" t="s">
        <v>70</v>
      </c>
      <c r="D20" s="480" t="s">
        <v>300</v>
      </c>
      <c r="E20" s="401" t="s">
        <v>38</v>
      </c>
      <c r="F20" s="401" t="s">
        <v>39</v>
      </c>
    </row>
    <row r="21" spans="1:19">
      <c r="A21" s="88" t="s">
        <v>256</v>
      </c>
      <c r="B21" s="89"/>
      <c r="C21" s="761"/>
      <c r="D21" s="323"/>
      <c r="E21" s="324"/>
      <c r="F21" s="748"/>
    </row>
    <row r="22" spans="1:19">
      <c r="A22" s="71" t="s">
        <v>257</v>
      </c>
      <c r="B22" s="89" t="s">
        <v>258</v>
      </c>
      <c r="C22" s="761">
        <v>6.3</v>
      </c>
      <c r="D22" s="323">
        <v>5.7</v>
      </c>
      <c r="E22" s="324">
        <v>0.6</v>
      </c>
      <c r="F22" s="748">
        <v>9.7000000000000003E-2</v>
      </c>
    </row>
    <row r="23" spans="1:19">
      <c r="A23" s="72" t="s">
        <v>259</v>
      </c>
      <c r="B23" s="89" t="s">
        <v>258</v>
      </c>
      <c r="C23" s="761">
        <v>2.5</v>
      </c>
      <c r="D23" s="762">
        <v>1.8</v>
      </c>
      <c r="E23" s="763">
        <v>0.7</v>
      </c>
      <c r="F23" s="748">
        <v>0.38800000000000001</v>
      </c>
      <c r="L23" s="773"/>
      <c r="P23" s="793"/>
      <c r="Q23" s="793"/>
      <c r="R23" s="793"/>
      <c r="S23" s="793"/>
    </row>
    <row r="24" spans="1:19">
      <c r="A24" s="338" t="s">
        <v>260</v>
      </c>
      <c r="B24" s="89" t="s">
        <v>258</v>
      </c>
      <c r="C24" s="761">
        <v>1.3</v>
      </c>
      <c r="D24" s="323">
        <v>1.2</v>
      </c>
      <c r="E24" s="324">
        <v>0.1</v>
      </c>
      <c r="F24" s="748">
        <v>5.1999999999999998E-2</v>
      </c>
      <c r="K24" s="778"/>
      <c r="L24" s="778"/>
      <c r="P24" s="793"/>
      <c r="Q24" s="793"/>
      <c r="R24" s="793"/>
      <c r="S24" s="793"/>
    </row>
    <row r="25" spans="1:19">
      <c r="A25" s="339" t="s">
        <v>261</v>
      </c>
      <c r="B25" s="89" t="s">
        <v>258</v>
      </c>
      <c r="C25" s="761">
        <v>0.5</v>
      </c>
      <c r="D25" s="323">
        <v>0.6</v>
      </c>
      <c r="E25" s="324">
        <v>-0.1</v>
      </c>
      <c r="F25" s="748">
        <v>-0.107</v>
      </c>
      <c r="H25" s="778"/>
      <c r="L25" s="778"/>
      <c r="O25" s="778"/>
      <c r="P25" s="793"/>
      <c r="Q25" s="793"/>
      <c r="R25" s="793"/>
      <c r="S25" s="793"/>
    </row>
    <row r="26" spans="1:19">
      <c r="A26" s="339" t="s">
        <v>262</v>
      </c>
      <c r="B26" s="89" t="s">
        <v>258</v>
      </c>
      <c r="C26" s="761">
        <v>0.7</v>
      </c>
      <c r="D26" s="863" t="s">
        <v>263</v>
      </c>
      <c r="E26" s="864">
        <v>0.7</v>
      </c>
      <c r="F26" s="748"/>
      <c r="H26" s="778"/>
      <c r="L26" s="778"/>
      <c r="O26" s="778"/>
      <c r="P26" s="793"/>
      <c r="Q26" s="793"/>
      <c r="R26" s="793"/>
      <c r="S26" s="793"/>
    </row>
    <row r="27" spans="1:19">
      <c r="A27" s="299" t="s">
        <v>265</v>
      </c>
      <c r="B27" s="89" t="s">
        <v>258</v>
      </c>
      <c r="C27" s="761">
        <v>1.4</v>
      </c>
      <c r="D27" s="762">
        <v>1.3</v>
      </c>
      <c r="E27" s="763">
        <v>0.1</v>
      </c>
      <c r="F27" s="748">
        <v>4.7E-2</v>
      </c>
      <c r="H27" s="778"/>
      <c r="L27" s="778"/>
      <c r="O27" s="778"/>
      <c r="P27" s="793"/>
      <c r="Q27" s="793"/>
      <c r="R27" s="793"/>
      <c r="S27" s="793"/>
    </row>
    <row r="28" spans="1:19">
      <c r="A28" s="817" t="s">
        <v>266</v>
      </c>
      <c r="B28" s="818" t="s">
        <v>258</v>
      </c>
      <c r="C28" s="865">
        <v>2.4</v>
      </c>
      <c r="D28" s="866">
        <v>2.6</v>
      </c>
      <c r="E28" s="867">
        <v>-0.2</v>
      </c>
      <c r="F28" s="822">
        <v>-8.1000000000000003E-2</v>
      </c>
      <c r="H28" s="778"/>
      <c r="L28" s="778"/>
      <c r="O28" s="778"/>
      <c r="P28" s="793"/>
      <c r="Q28" s="793"/>
      <c r="R28" s="793"/>
      <c r="S28" s="793"/>
    </row>
    <row r="29" spans="1:19">
      <c r="A29" s="88" t="s">
        <v>267</v>
      </c>
      <c r="B29" s="62"/>
      <c r="C29" s="752"/>
      <c r="D29" s="753"/>
      <c r="E29" s="754"/>
      <c r="F29" s="744"/>
      <c r="H29" s="778"/>
      <c r="L29" s="778"/>
      <c r="O29" s="778"/>
      <c r="P29" s="793"/>
      <c r="Q29" s="793"/>
      <c r="R29" s="793"/>
      <c r="S29" s="793"/>
    </row>
    <row r="30" spans="1:19">
      <c r="A30" s="72" t="s">
        <v>268</v>
      </c>
      <c r="B30" s="89" t="s">
        <v>258</v>
      </c>
      <c r="C30" s="761">
        <v>0.3</v>
      </c>
      <c r="D30" s="762">
        <v>0.3</v>
      </c>
      <c r="E30" s="755" t="s">
        <v>263</v>
      </c>
      <c r="F30" s="748" t="s">
        <v>264</v>
      </c>
      <c r="H30" s="778"/>
      <c r="L30" s="778"/>
      <c r="O30" s="778"/>
      <c r="P30" s="793"/>
      <c r="Q30" s="793"/>
      <c r="R30" s="793"/>
      <c r="S30" s="793"/>
    </row>
    <row r="31" spans="1:19">
      <c r="A31" s="299" t="s">
        <v>260</v>
      </c>
      <c r="B31" s="91" t="s">
        <v>258</v>
      </c>
      <c r="C31" s="761">
        <v>0.2</v>
      </c>
      <c r="D31" s="323">
        <v>0.2</v>
      </c>
      <c r="E31" s="755" t="s">
        <v>263</v>
      </c>
      <c r="F31" s="748" t="s">
        <v>264</v>
      </c>
      <c r="H31" s="778"/>
      <c r="L31" s="778"/>
      <c r="O31" s="778"/>
      <c r="P31" s="793"/>
      <c r="Q31" s="793"/>
      <c r="R31" s="793"/>
      <c r="S31" s="793"/>
    </row>
    <row r="32" spans="1:19">
      <c r="A32" s="299" t="s">
        <v>261</v>
      </c>
      <c r="B32" s="91" t="s">
        <v>258</v>
      </c>
      <c r="C32" s="761">
        <v>0.2</v>
      </c>
      <c r="D32" s="323">
        <v>0.2</v>
      </c>
      <c r="E32" s="755" t="s">
        <v>263</v>
      </c>
      <c r="F32" s="748" t="s">
        <v>264</v>
      </c>
      <c r="H32" s="778"/>
      <c r="L32" s="778"/>
      <c r="O32" s="778"/>
      <c r="P32" s="793"/>
      <c r="Q32" s="793"/>
      <c r="R32" s="793"/>
      <c r="S32" s="793"/>
    </row>
    <row r="33" spans="1:19">
      <c r="A33" s="397"/>
      <c r="B33" s="400"/>
      <c r="C33" s="400" t="s">
        <v>291</v>
      </c>
      <c r="D33" s="400" t="s">
        <v>322</v>
      </c>
      <c r="E33" s="401" t="s">
        <v>38</v>
      </c>
      <c r="F33" s="401" t="s">
        <v>39</v>
      </c>
      <c r="H33" s="778"/>
      <c r="L33" s="778"/>
      <c r="O33" s="778"/>
      <c r="P33" s="793"/>
      <c r="Q33" s="793"/>
      <c r="R33" s="793"/>
      <c r="S33" s="793"/>
    </row>
    <row r="34" spans="1:19">
      <c r="A34" s="88" t="s">
        <v>256</v>
      </c>
      <c r="B34" s="62"/>
      <c r="C34" s="752"/>
      <c r="D34" s="753"/>
      <c r="E34" s="754"/>
      <c r="F34" s="753"/>
    </row>
    <row r="35" spans="1:19">
      <c r="A35" s="72" t="s">
        <v>269</v>
      </c>
      <c r="B35" s="89" t="s">
        <v>270</v>
      </c>
      <c r="C35" s="756">
        <v>0.44</v>
      </c>
      <c r="D35" s="862" t="s">
        <v>454</v>
      </c>
      <c r="E35" s="758">
        <v>7.0000000000000007E-2</v>
      </c>
      <c r="F35" s="748">
        <v>0.17899999999999999</v>
      </c>
      <c r="L35" s="778"/>
      <c r="P35" s="793"/>
      <c r="Q35" s="793"/>
      <c r="R35" s="793"/>
      <c r="S35" s="793"/>
    </row>
    <row r="36" spans="1:19">
      <c r="A36" s="299" t="s">
        <v>272</v>
      </c>
      <c r="B36" s="91" t="s">
        <v>270</v>
      </c>
      <c r="C36" s="756">
        <v>0.36</v>
      </c>
      <c r="D36" s="862" t="s">
        <v>455</v>
      </c>
      <c r="E36" s="758">
        <v>0.05</v>
      </c>
      <c r="F36" s="748">
        <v>0.14699999999999999</v>
      </c>
      <c r="L36" s="778"/>
      <c r="P36" s="793"/>
      <c r="Q36" s="793"/>
      <c r="R36" s="793"/>
      <c r="S36" s="793"/>
    </row>
    <row r="37" spans="1:19">
      <c r="A37" s="299" t="s">
        <v>274</v>
      </c>
      <c r="B37" s="91" t="s">
        <v>50</v>
      </c>
      <c r="C37" s="94">
        <v>0.81100000000000005</v>
      </c>
      <c r="D37" s="862" t="s">
        <v>456</v>
      </c>
      <c r="E37" s="759" t="s">
        <v>63</v>
      </c>
      <c r="F37" s="748" t="s">
        <v>52</v>
      </c>
      <c r="I37" s="778"/>
      <c r="J37" s="778"/>
      <c r="P37" s="793"/>
      <c r="Q37" s="793"/>
      <c r="R37" s="793"/>
      <c r="S37" s="793"/>
    </row>
    <row r="38" spans="1:19">
      <c r="A38" s="72" t="s">
        <v>457</v>
      </c>
      <c r="B38" s="89" t="s">
        <v>270</v>
      </c>
      <c r="C38" s="756">
        <v>1.56</v>
      </c>
      <c r="D38" s="757">
        <v>1.81</v>
      </c>
      <c r="E38" s="758">
        <v>-0.25</v>
      </c>
      <c r="F38" s="748">
        <v>-0.14000000000000001</v>
      </c>
      <c r="G38" s="18"/>
      <c r="H38" s="18"/>
      <c r="I38" s="18"/>
      <c r="J38" s="18"/>
      <c r="K38" s="18"/>
      <c r="L38" s="212"/>
      <c r="M38" s="18"/>
      <c r="N38" s="18"/>
      <c r="O38" s="18"/>
      <c r="P38" s="793"/>
      <c r="Q38" s="793"/>
      <c r="R38" s="793"/>
      <c r="S38" s="793"/>
    </row>
    <row r="39" spans="1:19">
      <c r="A39" s="72" t="s">
        <v>278</v>
      </c>
      <c r="B39" s="89" t="s">
        <v>270</v>
      </c>
      <c r="C39" s="756">
        <v>2.2200000000000002</v>
      </c>
      <c r="D39" s="757">
        <v>2.29</v>
      </c>
      <c r="E39" s="758">
        <v>-7.0000000000000007E-2</v>
      </c>
      <c r="F39" s="748">
        <v>-2.9000000000000001E-2</v>
      </c>
      <c r="L39" s="778"/>
      <c r="P39" s="793"/>
      <c r="Q39" s="793"/>
      <c r="R39" s="793"/>
      <c r="S39" s="793"/>
    </row>
    <row r="40" spans="1:19">
      <c r="A40" s="72" t="s">
        <v>279</v>
      </c>
      <c r="B40" s="89" t="s">
        <v>280</v>
      </c>
      <c r="C40" s="756">
        <v>0.37</v>
      </c>
      <c r="D40" s="757">
        <v>0.28000000000000003</v>
      </c>
      <c r="E40" s="758">
        <v>0.09</v>
      </c>
      <c r="F40" s="748">
        <v>0.314</v>
      </c>
      <c r="L40" s="778"/>
      <c r="P40" s="793"/>
      <c r="Q40" s="793"/>
      <c r="R40" s="793"/>
      <c r="S40" s="793"/>
    </row>
    <row r="41" spans="1:19">
      <c r="A41" s="817" t="s">
        <v>281</v>
      </c>
      <c r="B41" s="818" t="s">
        <v>375</v>
      </c>
      <c r="C41" s="819">
        <v>41</v>
      </c>
      <c r="D41" s="820">
        <v>19</v>
      </c>
      <c r="E41" s="821">
        <v>22</v>
      </c>
      <c r="F41" s="822">
        <v>1.1359999999999999</v>
      </c>
      <c r="L41" s="778"/>
      <c r="P41" s="793"/>
      <c r="Q41" s="793"/>
      <c r="R41" s="793"/>
      <c r="S41" s="793"/>
    </row>
    <row r="42" spans="1:19">
      <c r="A42" s="88" t="s">
        <v>267</v>
      </c>
      <c r="B42" s="62"/>
      <c r="C42" s="752"/>
      <c r="D42" s="753"/>
      <c r="E42" s="754"/>
      <c r="F42" s="744"/>
      <c r="P42" s="793"/>
      <c r="Q42" s="793"/>
      <c r="R42" s="793"/>
      <c r="S42" s="793"/>
    </row>
    <row r="43" spans="1:19">
      <c r="A43" s="817" t="s">
        <v>283</v>
      </c>
      <c r="B43" s="818" t="s">
        <v>270</v>
      </c>
      <c r="C43" s="823">
        <v>0.2</v>
      </c>
      <c r="D43" s="824">
        <v>0.16</v>
      </c>
      <c r="E43" s="825">
        <v>0.04</v>
      </c>
      <c r="F43" s="822">
        <v>0.24399999999999999</v>
      </c>
      <c r="L43" s="778"/>
      <c r="P43" s="793"/>
      <c r="Q43" s="793"/>
      <c r="R43" s="793"/>
      <c r="S43" s="793"/>
    </row>
    <row r="44" spans="1:19">
      <c r="A44" s="760" t="s">
        <v>284</v>
      </c>
      <c r="B44" s="62"/>
      <c r="C44" s="752"/>
      <c r="D44" s="753"/>
      <c r="E44" s="754"/>
      <c r="F44" s="744"/>
      <c r="P44" s="793"/>
      <c r="Q44" s="793"/>
      <c r="R44" s="793"/>
      <c r="S44" s="793"/>
    </row>
    <row r="45" spans="1:19">
      <c r="A45" s="72" t="s">
        <v>285</v>
      </c>
      <c r="B45" s="89" t="s">
        <v>270</v>
      </c>
      <c r="C45" s="756">
        <v>1.34</v>
      </c>
      <c r="D45" s="757">
        <v>2.52</v>
      </c>
      <c r="E45" s="758">
        <v>-1.18</v>
      </c>
      <c r="F45" s="748">
        <v>-0.46700000000000003</v>
      </c>
      <c r="L45" s="778"/>
      <c r="P45" s="793"/>
      <c r="Q45" s="793"/>
      <c r="R45" s="793"/>
      <c r="S45" s="793"/>
    </row>
    <row r="46" spans="1:19">
      <c r="A46" s="72" t="s">
        <v>286</v>
      </c>
      <c r="B46" s="89" t="s">
        <v>270</v>
      </c>
      <c r="C46" s="756">
        <v>0.78</v>
      </c>
      <c r="D46" s="757">
        <v>0.77</v>
      </c>
      <c r="E46" s="758">
        <v>0.01</v>
      </c>
      <c r="F46" s="748">
        <v>1.4999999999999999E-2</v>
      </c>
      <c r="L46" s="778"/>
      <c r="P46" s="793"/>
      <c r="Q46" s="793"/>
      <c r="R46" s="793"/>
      <c r="S46" s="793"/>
    </row>
    <row r="47" spans="1:19" ht="15.5">
      <c r="A47" s="318" t="s">
        <v>198</v>
      </c>
      <c r="B47" s="205"/>
      <c r="C47" s="205"/>
      <c r="D47" s="205"/>
      <c r="E47" s="205"/>
      <c r="F47" s="205"/>
    </row>
    <row r="48" spans="1:19">
      <c r="A48" s="205"/>
      <c r="B48" s="205"/>
      <c r="C48" s="205"/>
      <c r="D48" s="205"/>
      <c r="E48" s="205"/>
      <c r="F48" s="205"/>
    </row>
    <row r="49" spans="1:19">
      <c r="A49" s="205"/>
      <c r="B49" s="205"/>
      <c r="C49" s="205"/>
      <c r="D49" s="205"/>
      <c r="E49" s="205"/>
      <c r="F49" s="205"/>
      <c r="L49" s="778"/>
      <c r="P49" s="781"/>
      <c r="Q49" s="781"/>
      <c r="R49" s="781"/>
      <c r="S49" s="781"/>
    </row>
    <row r="50" spans="1:19">
      <c r="A50" s="205"/>
      <c r="B50" s="205"/>
      <c r="C50" s="205"/>
      <c r="D50" s="205"/>
      <c r="E50" s="205"/>
      <c r="F50" s="205"/>
      <c r="L50" s="778"/>
      <c r="P50" s="781"/>
      <c r="Q50" s="781"/>
      <c r="R50" s="781"/>
      <c r="S50" s="781"/>
    </row>
    <row r="51" spans="1:19">
      <c r="A51" s="205"/>
      <c r="B51" s="205"/>
      <c r="C51" s="205"/>
      <c r="D51" s="205"/>
      <c r="E51" s="205"/>
      <c r="F51" s="205"/>
      <c r="L51" s="778"/>
      <c r="P51" s="781"/>
      <c r="Q51" s="781"/>
      <c r="R51" s="781"/>
      <c r="S51" s="781"/>
    </row>
    <row r="52" spans="1:19">
      <c r="A52" s="205"/>
      <c r="B52" s="205"/>
      <c r="C52" s="205"/>
      <c r="D52" s="205"/>
      <c r="E52" s="205"/>
      <c r="F52" s="205"/>
      <c r="L52" s="778"/>
      <c r="P52" s="781"/>
      <c r="Q52" s="781"/>
      <c r="R52" s="781"/>
      <c r="S52" s="781"/>
    </row>
    <row r="53" spans="1:19">
      <c r="A53" s="205"/>
      <c r="B53" s="205"/>
      <c r="C53" s="205"/>
      <c r="D53" s="205"/>
      <c r="E53" s="205"/>
      <c r="F53" s="205"/>
      <c r="L53" s="778"/>
      <c r="P53" s="781"/>
      <c r="Q53" s="781"/>
      <c r="R53" s="781"/>
      <c r="S53" s="781"/>
    </row>
    <row r="54" spans="1:19">
      <c r="A54" s="205"/>
      <c r="B54" s="205"/>
      <c r="C54" s="205"/>
      <c r="D54" s="205"/>
      <c r="E54" s="205"/>
      <c r="F54" s="205"/>
      <c r="L54" s="778"/>
      <c r="P54" s="781"/>
      <c r="Q54" s="781"/>
      <c r="R54" s="781"/>
      <c r="S54" s="781"/>
    </row>
    <row r="55" spans="1:19">
      <c r="A55" s="205"/>
      <c r="B55" s="205"/>
      <c r="C55" s="205"/>
      <c r="D55" s="205"/>
      <c r="E55" s="205"/>
      <c r="F55" s="205"/>
      <c r="I55" s="778"/>
      <c r="J55" s="778"/>
      <c r="P55" s="781"/>
      <c r="Q55" s="781"/>
      <c r="R55" s="781"/>
      <c r="S55" s="781"/>
    </row>
    <row r="56" spans="1:19">
      <c r="A56" s="205"/>
      <c r="B56" s="205"/>
      <c r="C56" s="205"/>
      <c r="D56" s="205"/>
      <c r="E56" s="205"/>
      <c r="F56" s="205"/>
      <c r="P56" s="781"/>
      <c r="Q56" s="781"/>
      <c r="R56" s="781"/>
      <c r="S56" s="781"/>
    </row>
    <row r="57" spans="1:19">
      <c r="A57" s="205"/>
      <c r="B57" s="205"/>
      <c r="C57" s="205"/>
      <c r="D57" s="205"/>
      <c r="E57" s="205"/>
      <c r="F57" s="205"/>
      <c r="L57" s="778"/>
      <c r="P57" s="781"/>
      <c r="Q57" s="781"/>
      <c r="R57" s="781"/>
      <c r="S57" s="781"/>
    </row>
    <row r="58" spans="1:19">
      <c r="A58" s="205"/>
      <c r="B58" s="205"/>
      <c r="C58" s="205"/>
      <c r="D58" s="205"/>
      <c r="E58" s="205"/>
      <c r="F58" s="205"/>
      <c r="L58" s="778"/>
      <c r="P58" s="781"/>
      <c r="Q58" s="781"/>
      <c r="R58" s="781"/>
      <c r="S58" s="781"/>
    </row>
    <row r="59" spans="1:19">
      <c r="A59" s="205"/>
      <c r="B59" s="205"/>
      <c r="C59" s="205"/>
      <c r="D59" s="205"/>
      <c r="E59" s="205"/>
      <c r="F59" s="205"/>
      <c r="P59" s="781"/>
      <c r="Q59" s="781"/>
      <c r="R59" s="781"/>
      <c r="S59" s="781"/>
    </row>
    <row r="60" spans="1:19">
      <c r="A60" s="205"/>
      <c r="B60" s="205"/>
      <c r="C60" s="205"/>
      <c r="D60" s="205"/>
      <c r="E60" s="205"/>
      <c r="F60" s="205"/>
      <c r="L60" s="778"/>
      <c r="P60" s="781"/>
      <c r="Q60" s="781"/>
      <c r="R60" s="781"/>
      <c r="S60" s="781"/>
    </row>
    <row r="61" spans="1:19">
      <c r="A61" s="205"/>
      <c r="B61" s="205"/>
      <c r="C61" s="205"/>
      <c r="D61" s="205"/>
      <c r="E61" s="205"/>
      <c r="F61" s="205"/>
      <c r="L61" s="778"/>
      <c r="P61" s="781"/>
      <c r="Q61" s="781"/>
      <c r="R61" s="781"/>
      <c r="S61" s="781"/>
    </row>
    <row r="62" spans="1:19">
      <c r="A62" s="205"/>
      <c r="B62" s="205"/>
      <c r="C62" s="205"/>
      <c r="D62" s="205"/>
      <c r="E62" s="205"/>
      <c r="F62" s="205"/>
      <c r="P62" s="781"/>
      <c r="Q62" s="781"/>
      <c r="R62" s="781"/>
      <c r="S62" s="781"/>
    </row>
    <row r="63" spans="1:19">
      <c r="A63" s="205"/>
      <c r="B63" s="205"/>
      <c r="C63" s="205"/>
      <c r="D63" s="205"/>
      <c r="E63" s="205"/>
      <c r="F63" s="205"/>
      <c r="L63" s="778"/>
      <c r="P63" s="781"/>
      <c r="Q63" s="781"/>
      <c r="R63" s="781"/>
      <c r="S63" s="781"/>
    </row>
    <row r="64" spans="1:19">
      <c r="A64" s="205"/>
      <c r="B64" s="205"/>
      <c r="C64" s="205"/>
      <c r="D64" s="205"/>
      <c r="E64" s="205"/>
      <c r="F64" s="205"/>
      <c r="L64" s="778"/>
      <c r="P64" s="781"/>
      <c r="Q64" s="781"/>
      <c r="R64" s="781"/>
      <c r="S64" s="781"/>
    </row>
    <row r="65" spans="1:19">
      <c r="A65" s="205"/>
      <c r="B65" s="205"/>
      <c r="C65" s="205"/>
      <c r="D65" s="205"/>
      <c r="E65" s="205"/>
      <c r="F65" s="205"/>
      <c r="L65" s="778"/>
      <c r="P65" s="781"/>
      <c r="Q65" s="781"/>
      <c r="R65" s="781"/>
      <c r="S65" s="781"/>
    </row>
    <row r="66" spans="1:19">
      <c r="A66" s="205"/>
      <c r="B66" s="205"/>
      <c r="C66" s="205"/>
      <c r="D66" s="205"/>
      <c r="E66" s="205"/>
      <c r="F66" s="205"/>
      <c r="P66" s="781"/>
      <c r="Q66" s="781"/>
      <c r="R66" s="781"/>
      <c r="S66" s="781"/>
    </row>
    <row r="67" spans="1:19">
      <c r="A67" s="205"/>
      <c r="B67" s="205"/>
      <c r="C67" s="205"/>
      <c r="D67" s="205"/>
      <c r="E67" s="205"/>
      <c r="F67" s="205"/>
      <c r="P67" s="781"/>
      <c r="Q67" s="781"/>
      <c r="R67" s="781"/>
      <c r="S67" s="781"/>
    </row>
    <row r="68" spans="1:19">
      <c r="A68" s="205"/>
      <c r="B68" s="205"/>
      <c r="C68" s="205"/>
      <c r="D68" s="205"/>
      <c r="E68" s="205"/>
      <c r="F68" s="205"/>
      <c r="L68" s="778"/>
      <c r="P68" s="781"/>
      <c r="Q68" s="781"/>
      <c r="R68" s="781"/>
      <c r="S68" s="781"/>
    </row>
    <row r="69" spans="1:19">
      <c r="A69" s="205"/>
      <c r="B69" s="205"/>
      <c r="C69" s="205"/>
      <c r="D69" s="205"/>
      <c r="E69" s="205"/>
      <c r="F69" s="205"/>
      <c r="L69" s="778"/>
      <c r="P69" s="781"/>
      <c r="Q69" s="781"/>
      <c r="R69" s="781"/>
      <c r="S69" s="781"/>
    </row>
    <row r="70" spans="1:19">
      <c r="A70" s="205"/>
      <c r="B70" s="205"/>
      <c r="C70" s="205"/>
      <c r="D70" s="205"/>
      <c r="E70" s="205"/>
      <c r="F70" s="205"/>
      <c r="P70" s="781"/>
      <c r="Q70" s="781"/>
      <c r="R70" s="781"/>
      <c r="S70" s="781"/>
    </row>
    <row r="71" spans="1:19">
      <c r="A71" s="205"/>
      <c r="B71" s="205"/>
      <c r="C71" s="205"/>
      <c r="D71" s="205"/>
      <c r="E71" s="205"/>
      <c r="F71" s="205"/>
      <c r="L71" s="778"/>
      <c r="P71" s="781"/>
      <c r="Q71" s="781"/>
      <c r="R71" s="781"/>
      <c r="S71" s="781"/>
    </row>
    <row r="72" spans="1:19">
      <c r="A72" s="205"/>
      <c r="B72" s="205"/>
      <c r="C72" s="205"/>
      <c r="D72" s="205"/>
      <c r="E72" s="205"/>
      <c r="F72" s="205"/>
      <c r="L72" s="778"/>
      <c r="P72" s="781"/>
      <c r="Q72" s="781"/>
      <c r="R72" s="781"/>
      <c r="S72" s="781"/>
    </row>
    <row r="73" spans="1:19">
      <c r="A73" s="205"/>
      <c r="B73" s="205"/>
      <c r="C73" s="205"/>
      <c r="D73" s="205"/>
      <c r="E73" s="205"/>
      <c r="F73" s="205"/>
      <c r="L73" s="778"/>
      <c r="P73" s="781"/>
      <c r="Q73" s="781"/>
      <c r="R73" s="781"/>
      <c r="S73" s="781"/>
    </row>
    <row r="74" spans="1:19">
      <c r="A74" s="205"/>
      <c r="B74" s="205"/>
      <c r="C74" s="205"/>
      <c r="D74" s="205"/>
      <c r="E74" s="205"/>
      <c r="F74" s="205"/>
      <c r="L74" s="778"/>
      <c r="P74" s="781"/>
      <c r="Q74" s="781"/>
      <c r="R74" s="781"/>
      <c r="S74" s="781"/>
    </row>
    <row r="75" spans="1:19">
      <c r="A75" s="205"/>
      <c r="B75" s="205"/>
      <c r="C75" s="205"/>
      <c r="D75" s="205"/>
      <c r="E75" s="205"/>
      <c r="F75" s="205"/>
      <c r="L75" s="778"/>
      <c r="P75" s="781"/>
      <c r="Q75" s="781"/>
      <c r="R75" s="781"/>
      <c r="S75" s="781"/>
    </row>
    <row r="76" spans="1:19">
      <c r="A76" s="205"/>
      <c r="B76" s="205"/>
      <c r="C76" s="205"/>
      <c r="D76" s="205"/>
      <c r="E76" s="205"/>
      <c r="F76" s="205"/>
      <c r="P76" s="781"/>
      <c r="Q76" s="781"/>
      <c r="R76" s="781"/>
      <c r="S76" s="781"/>
    </row>
    <row r="77" spans="1:19">
      <c r="A77" s="205"/>
      <c r="B77" s="205"/>
      <c r="C77" s="205"/>
      <c r="D77" s="205"/>
      <c r="E77" s="205"/>
      <c r="F77" s="205"/>
      <c r="I77" s="778"/>
      <c r="J77" s="778"/>
      <c r="P77" s="781"/>
      <c r="Q77" s="781"/>
      <c r="R77" s="781"/>
      <c r="S77" s="781"/>
    </row>
    <row r="78" spans="1:19">
      <c r="A78" s="205"/>
      <c r="B78" s="205"/>
      <c r="C78" s="205"/>
      <c r="D78" s="205"/>
      <c r="E78" s="205"/>
      <c r="F78" s="205"/>
      <c r="P78" s="781"/>
      <c r="Q78" s="781"/>
      <c r="R78" s="781"/>
      <c r="S78" s="781"/>
    </row>
    <row r="79" spans="1:19">
      <c r="A79" s="205"/>
      <c r="B79" s="205"/>
      <c r="C79" s="205"/>
      <c r="D79" s="205"/>
      <c r="E79" s="205"/>
      <c r="F79" s="205"/>
      <c r="L79" s="778"/>
      <c r="P79" s="781"/>
      <c r="Q79" s="781"/>
      <c r="R79" s="781"/>
      <c r="S79" s="781"/>
    </row>
    <row r="80" spans="1:19">
      <c r="A80" s="205"/>
      <c r="B80" s="205"/>
      <c r="C80" s="205"/>
      <c r="D80" s="205"/>
      <c r="E80" s="205"/>
      <c r="F80" s="205"/>
      <c r="L80" s="778"/>
      <c r="P80" s="781"/>
      <c r="Q80" s="781"/>
      <c r="R80" s="781"/>
      <c r="S80" s="781"/>
    </row>
    <row r="81" spans="1:19">
      <c r="A81" s="205"/>
      <c r="B81" s="205"/>
      <c r="C81" s="205"/>
      <c r="D81" s="205"/>
      <c r="E81" s="205"/>
      <c r="F81" s="205"/>
      <c r="P81" s="781"/>
      <c r="Q81" s="781"/>
      <c r="R81" s="781"/>
      <c r="S81" s="781"/>
    </row>
    <row r="82" spans="1:19">
      <c r="A82" s="205"/>
      <c r="B82" s="205"/>
      <c r="C82" s="205"/>
      <c r="D82" s="205"/>
      <c r="E82" s="205"/>
      <c r="F82" s="205"/>
      <c r="L82" s="778"/>
      <c r="P82" s="781"/>
      <c r="Q82" s="781"/>
      <c r="R82" s="781"/>
      <c r="S82" s="781"/>
    </row>
    <row r="83" spans="1:19">
      <c r="A83" s="205"/>
      <c r="B83" s="205"/>
      <c r="C83" s="205"/>
      <c r="D83" s="205"/>
      <c r="E83" s="205"/>
      <c r="F83" s="205"/>
      <c r="P83" s="781"/>
      <c r="Q83" s="781"/>
      <c r="R83" s="781"/>
      <c r="S83" s="781"/>
    </row>
    <row r="84" spans="1:19">
      <c r="A84" s="205"/>
      <c r="B84" s="205"/>
      <c r="C84" s="205"/>
      <c r="D84" s="205"/>
      <c r="E84" s="205"/>
      <c r="F84" s="205"/>
      <c r="L84" s="778"/>
      <c r="P84" s="781"/>
      <c r="Q84" s="781"/>
      <c r="R84" s="781"/>
      <c r="S84" s="781"/>
    </row>
    <row r="85" spans="1:19">
      <c r="A85" s="205"/>
      <c r="B85" s="205"/>
      <c r="C85" s="205"/>
      <c r="D85" s="205"/>
      <c r="E85" s="205"/>
      <c r="F85" s="205"/>
      <c r="P85" s="781"/>
      <c r="Q85" s="781"/>
      <c r="R85" s="781"/>
      <c r="S85" s="781"/>
    </row>
    <row r="86" spans="1:19">
      <c r="A86" s="205"/>
      <c r="B86" s="205"/>
      <c r="C86" s="205"/>
      <c r="D86" s="205"/>
      <c r="E86" s="205"/>
      <c r="F86" s="205"/>
      <c r="L86" s="778"/>
      <c r="P86" s="781"/>
      <c r="Q86" s="781"/>
      <c r="R86" s="781"/>
      <c r="S86" s="781"/>
    </row>
    <row r="87" spans="1:19">
      <c r="A87" s="205"/>
      <c r="B87" s="205"/>
      <c r="C87" s="205"/>
      <c r="D87" s="205"/>
      <c r="E87" s="205"/>
      <c r="F87" s="205"/>
      <c r="L87" s="778"/>
      <c r="P87" s="781"/>
      <c r="Q87" s="781"/>
      <c r="R87" s="781"/>
      <c r="S87" s="781"/>
    </row>
    <row r="88" spans="1:19">
      <c r="A88" s="205"/>
      <c r="B88" s="205"/>
      <c r="C88" s="205"/>
      <c r="D88" s="205"/>
      <c r="E88" s="205"/>
      <c r="F88" s="205"/>
      <c r="I88" s="778"/>
      <c r="J88" s="778"/>
      <c r="P88" s="781"/>
      <c r="Q88" s="781"/>
      <c r="R88" s="781"/>
      <c r="S88" s="781"/>
    </row>
    <row r="89" spans="1:19">
      <c r="A89" s="205"/>
      <c r="B89" s="205"/>
      <c r="C89" s="205"/>
      <c r="D89" s="205"/>
      <c r="E89" s="205"/>
      <c r="F89" s="205"/>
      <c r="P89" s="781"/>
      <c r="Q89" s="781"/>
      <c r="R89" s="781"/>
      <c r="S89" s="781"/>
    </row>
    <row r="90" spans="1:19">
      <c r="A90" s="205"/>
      <c r="B90" s="205"/>
      <c r="C90" s="205"/>
      <c r="D90" s="205"/>
      <c r="E90" s="205"/>
      <c r="F90" s="205"/>
      <c r="L90" s="778"/>
      <c r="P90" s="781"/>
      <c r="Q90" s="781"/>
      <c r="R90" s="781"/>
      <c r="S90" s="781"/>
    </row>
    <row r="91" spans="1:19">
      <c r="A91" s="205"/>
      <c r="B91" s="205"/>
      <c r="C91" s="205"/>
      <c r="D91" s="205"/>
      <c r="E91" s="205"/>
      <c r="F91" s="205"/>
      <c r="L91" s="778"/>
      <c r="P91" s="781"/>
      <c r="Q91" s="781"/>
      <c r="R91" s="781"/>
      <c r="S91" s="781"/>
    </row>
    <row r="92" spans="1:19">
      <c r="A92" s="205"/>
      <c r="B92" s="205"/>
      <c r="C92" s="205"/>
      <c r="D92" s="205"/>
      <c r="E92" s="205"/>
      <c r="F92" s="205"/>
    </row>
    <row r="93" spans="1:19">
      <c r="A93" s="205"/>
      <c r="B93" s="205"/>
      <c r="C93" s="205"/>
      <c r="D93" s="205"/>
      <c r="E93" s="205"/>
      <c r="F93" s="205"/>
    </row>
    <row r="94" spans="1:19">
      <c r="A94" s="205"/>
      <c r="B94" s="205"/>
      <c r="C94" s="205"/>
      <c r="D94" s="205"/>
      <c r="E94" s="205"/>
      <c r="F94" s="205"/>
    </row>
    <row r="95" spans="1:19">
      <c r="A95" s="205"/>
      <c r="B95" s="205"/>
      <c r="C95" s="205"/>
      <c r="D95" s="205"/>
      <c r="E95" s="205"/>
      <c r="F95" s="205"/>
    </row>
    <row r="96" spans="1:19">
      <c r="A96" s="205"/>
      <c r="B96" s="205"/>
      <c r="C96" s="205"/>
      <c r="D96" s="205"/>
      <c r="E96" s="205"/>
      <c r="F96" s="205"/>
    </row>
    <row r="97" spans="1:6">
      <c r="A97" s="205"/>
      <c r="B97" s="205"/>
      <c r="C97" s="205"/>
      <c r="D97" s="205"/>
      <c r="E97" s="205"/>
      <c r="F97" s="205"/>
    </row>
    <row r="98" spans="1:6">
      <c r="A98" s="205"/>
      <c r="B98" s="205"/>
      <c r="C98" s="205"/>
      <c r="D98" s="205"/>
      <c r="E98" s="205"/>
      <c r="F98" s="205"/>
    </row>
    <row r="99" spans="1:6">
      <c r="A99" s="205"/>
      <c r="B99" s="205"/>
      <c r="C99" s="205"/>
      <c r="D99" s="205"/>
      <c r="E99" s="205"/>
      <c r="F99" s="205"/>
    </row>
    <row r="100" spans="1:6">
      <c r="A100" s="205"/>
      <c r="B100" s="205"/>
      <c r="C100" s="205"/>
      <c r="D100" s="205"/>
      <c r="E100" s="205"/>
      <c r="F100" s="205"/>
    </row>
    <row r="101" spans="1:6">
      <c r="A101" s="205"/>
      <c r="B101" s="205"/>
      <c r="C101" s="205"/>
      <c r="D101" s="205"/>
      <c r="E101" s="205"/>
      <c r="F101" s="205"/>
    </row>
    <row r="102" spans="1:6">
      <c r="A102" s="205"/>
      <c r="B102" s="205"/>
      <c r="C102" s="205"/>
      <c r="D102" s="205"/>
      <c r="E102" s="205"/>
      <c r="F102" s="205"/>
    </row>
    <row r="103" spans="1:6">
      <c r="A103" s="205"/>
      <c r="B103" s="205"/>
      <c r="C103" s="205"/>
      <c r="D103" s="205"/>
      <c r="E103" s="205"/>
      <c r="F103" s="205"/>
    </row>
    <row r="104" spans="1:6">
      <c r="A104" s="205"/>
      <c r="B104" s="205"/>
      <c r="C104" s="205"/>
      <c r="D104" s="205"/>
      <c r="E104" s="205"/>
      <c r="F104" s="205"/>
    </row>
    <row r="105" spans="1:6">
      <c r="A105" s="205"/>
      <c r="B105" s="205"/>
      <c r="C105" s="205"/>
      <c r="D105" s="205"/>
      <c r="E105" s="205"/>
      <c r="F105" s="205"/>
    </row>
    <row r="106" spans="1:6">
      <c r="A106" s="205"/>
      <c r="B106" s="205"/>
      <c r="C106" s="205"/>
      <c r="D106" s="205"/>
      <c r="E106" s="205"/>
      <c r="F106" s="205"/>
    </row>
    <row r="107" spans="1:6">
      <c r="A107" s="205"/>
      <c r="B107" s="205"/>
      <c r="C107" s="205"/>
      <c r="D107" s="205"/>
      <c r="E107" s="205"/>
      <c r="F107" s="205"/>
    </row>
    <row r="108" spans="1:6">
      <c r="A108" s="205"/>
      <c r="B108" s="205"/>
      <c r="C108" s="205"/>
      <c r="D108" s="205"/>
      <c r="E108" s="205"/>
      <c r="F108" s="205"/>
    </row>
    <row r="109" spans="1:6">
      <c r="A109" s="205"/>
      <c r="B109" s="205"/>
      <c r="C109" s="205"/>
      <c r="D109" s="205"/>
      <c r="E109" s="205"/>
      <c r="F109" s="205"/>
    </row>
    <row r="110" spans="1:6">
      <c r="A110" s="205"/>
      <c r="B110" s="205"/>
      <c r="C110" s="205"/>
      <c r="D110" s="205"/>
      <c r="E110" s="205"/>
      <c r="F110" s="205"/>
    </row>
    <row r="111" spans="1:6">
      <c r="A111" s="205"/>
      <c r="B111" s="205"/>
      <c r="C111" s="205"/>
      <c r="D111" s="205"/>
      <c r="E111" s="205"/>
      <c r="F111" s="205"/>
    </row>
    <row r="112" spans="1:6">
      <c r="A112" s="205"/>
      <c r="B112" s="205"/>
      <c r="C112" s="205"/>
      <c r="D112" s="205"/>
      <c r="E112" s="205"/>
      <c r="F112" s="205"/>
    </row>
    <row r="113" spans="1:6">
      <c r="A113" s="205"/>
      <c r="B113" s="205"/>
      <c r="C113" s="205"/>
      <c r="D113" s="205"/>
      <c r="E113" s="205"/>
      <c r="F113" s="205"/>
    </row>
    <row r="114" spans="1:6">
      <c r="A114" s="205"/>
      <c r="B114" s="205"/>
      <c r="C114" s="205"/>
      <c r="D114" s="205"/>
      <c r="E114" s="205"/>
      <c r="F114" s="205"/>
    </row>
    <row r="115" spans="1:6">
      <c r="A115" s="205"/>
      <c r="B115" s="205"/>
      <c r="C115" s="205"/>
      <c r="D115" s="205"/>
      <c r="E115" s="205"/>
      <c r="F115" s="205"/>
    </row>
    <row r="116" spans="1:6">
      <c r="A116" s="205"/>
      <c r="B116" s="205"/>
      <c r="C116" s="205"/>
      <c r="D116" s="205"/>
      <c r="E116" s="205"/>
      <c r="F116" s="205"/>
    </row>
    <row r="117" spans="1:6">
      <c r="A117" s="205"/>
      <c r="B117" s="205"/>
      <c r="C117" s="205"/>
      <c r="D117" s="205"/>
      <c r="E117" s="205"/>
      <c r="F117" s="205"/>
    </row>
    <row r="118" spans="1:6">
      <c r="A118" s="205"/>
      <c r="B118" s="205"/>
      <c r="C118" s="205"/>
      <c r="D118" s="205"/>
      <c r="E118" s="205"/>
      <c r="F118" s="205"/>
    </row>
    <row r="119" spans="1:6">
      <c r="A119" s="205"/>
      <c r="B119" s="205"/>
      <c r="C119" s="205"/>
      <c r="D119" s="205"/>
      <c r="E119" s="205"/>
      <c r="F119" s="205"/>
    </row>
    <row r="120" spans="1:6">
      <c r="A120" s="205"/>
      <c r="B120" s="205"/>
      <c r="C120" s="205"/>
      <c r="D120" s="205"/>
      <c r="E120" s="205"/>
      <c r="F120" s="205"/>
    </row>
    <row r="121" spans="1:6">
      <c r="A121" s="205"/>
      <c r="B121" s="205"/>
      <c r="C121" s="205"/>
      <c r="D121" s="205"/>
      <c r="E121" s="205"/>
      <c r="F121" s="205"/>
    </row>
    <row r="122" spans="1:6">
      <c r="A122" s="205"/>
      <c r="B122" s="205"/>
      <c r="C122" s="205"/>
      <c r="D122" s="205"/>
      <c r="E122" s="205"/>
      <c r="F122" s="205"/>
    </row>
    <row r="123" spans="1:6">
      <c r="A123" s="205"/>
      <c r="B123" s="205"/>
      <c r="C123" s="205"/>
      <c r="D123" s="205"/>
      <c r="E123" s="205"/>
      <c r="F123" s="205"/>
    </row>
    <row r="124" spans="1:6">
      <c r="A124" s="205"/>
      <c r="B124" s="205"/>
      <c r="C124" s="205"/>
      <c r="D124" s="205"/>
      <c r="E124" s="205"/>
      <c r="F124" s="205"/>
    </row>
    <row r="125" spans="1:6">
      <c r="A125" s="205"/>
      <c r="B125" s="205"/>
      <c r="C125" s="205"/>
      <c r="D125" s="205"/>
      <c r="E125" s="205"/>
      <c r="F125" s="205"/>
    </row>
    <row r="126" spans="1:6">
      <c r="A126" s="205"/>
      <c r="B126" s="205"/>
      <c r="C126" s="205"/>
      <c r="D126" s="205"/>
      <c r="E126" s="205"/>
      <c r="F126" s="205"/>
    </row>
    <row r="127" spans="1:6">
      <c r="A127" s="205"/>
      <c r="B127" s="205"/>
      <c r="C127" s="205"/>
      <c r="D127" s="205"/>
      <c r="E127" s="205"/>
      <c r="F127" s="205"/>
    </row>
    <row r="128" spans="1:6">
      <c r="A128" s="205"/>
      <c r="B128" s="205"/>
      <c r="C128" s="205"/>
      <c r="D128" s="205"/>
      <c r="E128" s="205"/>
      <c r="F128" s="205"/>
    </row>
    <row r="129" spans="1:6">
      <c r="A129" s="205"/>
      <c r="B129" s="205"/>
      <c r="C129" s="205"/>
      <c r="D129" s="205"/>
      <c r="E129" s="205"/>
      <c r="F129" s="205"/>
    </row>
    <row r="130" spans="1:6">
      <c r="A130" s="205"/>
      <c r="B130" s="205"/>
      <c r="C130" s="205"/>
      <c r="D130" s="205"/>
      <c r="E130" s="205"/>
      <c r="F130" s="205"/>
    </row>
    <row r="131" spans="1:6">
      <c r="A131" s="205"/>
      <c r="B131" s="205"/>
      <c r="C131" s="205"/>
      <c r="D131" s="205"/>
      <c r="E131" s="205"/>
      <c r="F131" s="205"/>
    </row>
    <row r="132" spans="1:6">
      <c r="A132" s="205"/>
      <c r="B132" s="205"/>
      <c r="C132" s="205"/>
      <c r="D132" s="205"/>
      <c r="E132" s="205"/>
      <c r="F132" s="205"/>
    </row>
    <row r="133" spans="1:6">
      <c r="A133" s="205"/>
      <c r="B133" s="205"/>
      <c r="C133" s="205"/>
      <c r="D133" s="205"/>
      <c r="E133" s="205"/>
      <c r="F133" s="205"/>
    </row>
    <row r="134" spans="1:6">
      <c r="A134" s="205"/>
      <c r="B134" s="205"/>
      <c r="C134" s="205"/>
      <c r="D134" s="205"/>
      <c r="E134" s="205"/>
      <c r="F134" s="205"/>
    </row>
  </sheetData>
  <mergeCells count="2">
    <mergeCell ref="A2:C2"/>
    <mergeCell ref="D2:F2"/>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AF43-426C-4BA8-922E-B3786970AFA3}">
  <dimension ref="A1:AP68"/>
  <sheetViews>
    <sheetView zoomScaleNormal="100" workbookViewId="0"/>
  </sheetViews>
  <sheetFormatPr defaultColWidth="9.1796875" defaultRowHeight="14.9" customHeight="1"/>
  <cols>
    <col min="1" max="1" width="55.54296875" style="4" customWidth="1"/>
    <col min="2" max="16" width="12.54296875" style="4" customWidth="1"/>
    <col min="17" max="17" width="16.453125" style="4" customWidth="1"/>
    <col min="18" max="16384" width="9.1796875" style="4"/>
  </cols>
  <sheetData>
    <row r="1" spans="1:40" ht="40" customHeight="1">
      <c r="A1" s="87" t="s">
        <v>33</v>
      </c>
      <c r="B1" s="96"/>
      <c r="C1" s="96"/>
      <c r="D1" s="96"/>
      <c r="E1" s="96"/>
      <c r="F1" s="96"/>
      <c r="G1" s="96"/>
      <c r="H1" s="96"/>
      <c r="I1" s="96"/>
      <c r="J1" s="96"/>
      <c r="K1" s="87"/>
      <c r="L1" s="96"/>
      <c r="M1" s="96"/>
      <c r="N1" s="87"/>
      <c r="O1" s="96"/>
      <c r="P1" s="96"/>
      <c r="Q1" s="764"/>
      <c r="R1" s="764"/>
      <c r="S1" s="764"/>
      <c r="T1" s="764"/>
      <c r="U1" s="764"/>
      <c r="V1" s="764"/>
      <c r="W1" s="764"/>
      <c r="X1" s="764"/>
      <c r="Y1" s="764"/>
      <c r="Z1" s="764"/>
      <c r="AA1" s="764"/>
      <c r="AB1" s="764"/>
      <c r="AC1" s="764"/>
      <c r="AD1" s="764"/>
      <c r="AE1" s="764"/>
      <c r="AF1" s="764"/>
      <c r="AG1" s="764"/>
      <c r="AH1" s="764"/>
      <c r="AI1" s="764"/>
      <c r="AJ1" s="764"/>
      <c r="AK1" s="764"/>
      <c r="AL1" s="764"/>
      <c r="AM1" s="764"/>
      <c r="AN1" s="764"/>
    </row>
    <row r="2" spans="1:40" ht="40" customHeight="1" thickBot="1">
      <c r="A2" s="914" t="s">
        <v>458</v>
      </c>
      <c r="B2" s="914"/>
      <c r="C2" s="914"/>
      <c r="D2" s="914"/>
      <c r="E2" s="914"/>
      <c r="F2" s="914"/>
      <c r="G2" s="914"/>
      <c r="H2" s="914"/>
      <c r="I2" s="214"/>
      <c r="J2" s="214"/>
      <c r="K2" s="917"/>
      <c r="L2" s="917"/>
      <c r="M2" s="917"/>
      <c r="N2" s="902"/>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row>
    <row r="4" spans="1:40" ht="14.9" customHeight="1">
      <c r="A4" s="396" t="s">
        <v>35</v>
      </c>
      <c r="B4" s="764"/>
      <c r="C4" s="764"/>
      <c r="D4" s="764"/>
      <c r="E4" s="777"/>
      <c r="F4" s="764"/>
      <c r="G4" s="777"/>
      <c r="H4" s="776"/>
      <c r="I4" s="776"/>
      <c r="J4" s="776"/>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row>
    <row r="5" spans="1:40" ht="14.9" customHeight="1">
      <c r="A5" s="397"/>
      <c r="B5" s="398"/>
      <c r="C5" s="398" t="s">
        <v>291</v>
      </c>
      <c r="D5" s="398" t="s">
        <v>459</v>
      </c>
      <c r="E5" s="400" t="s">
        <v>460</v>
      </c>
      <c r="F5" s="398" t="s">
        <v>461</v>
      </c>
      <c r="G5" s="398" t="s">
        <v>322</v>
      </c>
      <c r="H5" s="398" t="s">
        <v>462</v>
      </c>
      <c r="I5" s="400" t="s">
        <v>463</v>
      </c>
      <c r="J5" s="400" t="s">
        <v>464</v>
      </c>
      <c r="K5" s="400" t="s">
        <v>465</v>
      </c>
      <c r="L5" s="400" t="s">
        <v>466</v>
      </c>
      <c r="M5" s="400" t="s">
        <v>467</v>
      </c>
      <c r="N5" s="400" t="s">
        <v>468</v>
      </c>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1:40" ht="14.9" customHeight="1">
      <c r="A6" s="37" t="s">
        <v>40</v>
      </c>
      <c r="B6" s="38" t="s">
        <v>41</v>
      </c>
      <c r="C6" s="291">
        <v>471.20099999999996</v>
      </c>
      <c r="D6" s="39">
        <v>442.08200000000005</v>
      </c>
      <c r="E6" s="39">
        <v>928.3</v>
      </c>
      <c r="F6" s="39">
        <v>1359.1</v>
      </c>
      <c r="G6" s="39">
        <v>1294.7</v>
      </c>
      <c r="H6" s="39">
        <v>741.9</v>
      </c>
      <c r="I6" s="39">
        <v>991.2</v>
      </c>
      <c r="J6" s="39">
        <v>733.2</v>
      </c>
      <c r="K6" s="39">
        <v>427.3</v>
      </c>
      <c r="L6" s="39">
        <v>344.7</v>
      </c>
      <c r="M6" s="39">
        <v>393.4</v>
      </c>
      <c r="N6" s="39">
        <v>354.3</v>
      </c>
      <c r="O6" s="764"/>
      <c r="P6" s="764"/>
      <c r="Q6" s="764"/>
      <c r="R6" s="764"/>
      <c r="S6" s="764"/>
      <c r="T6" s="764"/>
      <c r="U6" s="764"/>
      <c r="V6" s="764"/>
      <c r="W6" s="764"/>
      <c r="X6" s="764"/>
      <c r="Y6" s="764"/>
      <c r="Z6" s="764"/>
      <c r="AA6" s="764"/>
      <c r="AB6" s="764"/>
      <c r="AC6" s="764"/>
      <c r="AD6" s="764"/>
      <c r="AE6" s="764"/>
      <c r="AF6" s="764"/>
      <c r="AG6" s="764"/>
      <c r="AH6" s="764"/>
      <c r="AI6" s="764"/>
      <c r="AJ6" s="800"/>
      <c r="AK6" s="800"/>
      <c r="AL6" s="800"/>
      <c r="AM6" s="800"/>
      <c r="AN6" s="800"/>
    </row>
    <row r="7" spans="1:40" ht="14.9" customHeight="1">
      <c r="A7" s="40" t="s">
        <v>200</v>
      </c>
      <c r="B7" s="41" t="s">
        <v>41</v>
      </c>
      <c r="C7" s="291">
        <v>108.25600000000001</v>
      </c>
      <c r="D7" s="42">
        <v>44.669999999999995</v>
      </c>
      <c r="E7" s="42">
        <v>195.3</v>
      </c>
      <c r="F7" s="42">
        <v>206.2</v>
      </c>
      <c r="G7" s="42">
        <v>122.1</v>
      </c>
      <c r="H7" s="42">
        <v>119.8</v>
      </c>
      <c r="I7" s="42">
        <v>91.6</v>
      </c>
      <c r="J7" s="42">
        <v>88</v>
      </c>
      <c r="K7" s="42">
        <v>83.8</v>
      </c>
      <c r="L7" s="42">
        <v>83.8</v>
      </c>
      <c r="M7" s="42">
        <v>87.4</v>
      </c>
      <c r="N7" s="42">
        <v>105</v>
      </c>
      <c r="O7" s="786"/>
      <c r="P7" s="764"/>
      <c r="Q7" s="764"/>
      <c r="R7" s="764"/>
      <c r="S7" s="764"/>
      <c r="T7" s="764"/>
      <c r="U7" s="764"/>
      <c r="V7" s="764"/>
      <c r="W7" s="764"/>
      <c r="X7" s="764"/>
      <c r="Y7" s="764"/>
      <c r="Z7" s="764"/>
      <c r="AA7" s="764"/>
      <c r="AB7" s="764"/>
      <c r="AC7" s="764"/>
      <c r="AD7" s="764"/>
      <c r="AE7" s="764"/>
      <c r="AF7" s="764"/>
      <c r="AG7" s="764"/>
      <c r="AH7" s="764"/>
      <c r="AI7" s="764"/>
      <c r="AJ7" s="800"/>
      <c r="AK7" s="800"/>
      <c r="AL7" s="800"/>
      <c r="AM7" s="800"/>
      <c r="AN7" s="800"/>
    </row>
    <row r="8" spans="1:40" ht="14.9" customHeight="1">
      <c r="A8" s="40" t="s">
        <v>113</v>
      </c>
      <c r="B8" s="41" t="s">
        <v>41</v>
      </c>
      <c r="C8" s="292">
        <v>91.796999999999997</v>
      </c>
      <c r="D8" s="42">
        <v>103.56699999999999</v>
      </c>
      <c r="E8" s="42">
        <v>149.9</v>
      </c>
      <c r="F8" s="42">
        <v>112.1</v>
      </c>
      <c r="G8" s="42">
        <v>150.80000000000001</v>
      </c>
      <c r="H8" s="42">
        <v>95.1</v>
      </c>
      <c r="I8" s="42">
        <v>111.4</v>
      </c>
      <c r="J8" s="42">
        <v>116.4</v>
      </c>
      <c r="K8" s="42">
        <v>72.2</v>
      </c>
      <c r="L8" s="42">
        <v>70.599999999999994</v>
      </c>
      <c r="M8" s="42">
        <v>78.099999999999994</v>
      </c>
      <c r="N8" s="42">
        <v>90.6</v>
      </c>
      <c r="O8" s="764"/>
      <c r="P8" s="764"/>
      <c r="Q8" s="787"/>
      <c r="R8" s="764"/>
      <c r="S8" s="764"/>
      <c r="T8" s="764"/>
      <c r="U8" s="764"/>
      <c r="V8" s="764"/>
      <c r="W8" s="764"/>
      <c r="X8" s="764"/>
      <c r="Y8" s="764"/>
      <c r="Z8" s="764"/>
      <c r="AA8" s="764"/>
      <c r="AB8" s="764"/>
      <c r="AC8" s="764"/>
      <c r="AD8" s="764"/>
      <c r="AE8" s="764"/>
      <c r="AF8" s="764"/>
      <c r="AG8" s="764"/>
      <c r="AH8" s="764"/>
      <c r="AI8" s="764"/>
      <c r="AJ8" s="800"/>
      <c r="AK8" s="800"/>
      <c r="AL8" s="800"/>
      <c r="AM8" s="800"/>
      <c r="AN8" s="800"/>
    </row>
    <row r="9" spans="1:40" ht="14.9" customHeight="1">
      <c r="A9" s="40" t="s">
        <v>239</v>
      </c>
      <c r="B9" s="41" t="s">
        <v>50</v>
      </c>
      <c r="C9" s="293">
        <v>0.20191051420678249</v>
      </c>
      <c r="D9" s="44">
        <v>0.20699999999999999</v>
      </c>
      <c r="E9" s="44">
        <v>0.17</v>
      </c>
      <c r="F9" s="44">
        <v>8.8999999999999996E-2</v>
      </c>
      <c r="G9" s="44">
        <v>0.114</v>
      </c>
      <c r="H9" s="44">
        <v>0.13300000000000001</v>
      </c>
      <c r="I9" s="44">
        <v>0.11</v>
      </c>
      <c r="J9" s="44">
        <v>0.153</v>
      </c>
      <c r="K9" s="44">
        <v>0.17399999999999999</v>
      </c>
      <c r="L9" s="44">
        <v>0.21299999999999999</v>
      </c>
      <c r="M9" s="44">
        <v>0.20300000000000001</v>
      </c>
      <c r="N9" s="44">
        <v>0.26700000000000002</v>
      </c>
      <c r="O9" s="764"/>
      <c r="P9" s="764"/>
      <c r="Q9" s="764"/>
      <c r="R9" s="764"/>
      <c r="S9" s="764"/>
      <c r="T9" s="764"/>
      <c r="U9" s="764"/>
      <c r="V9" s="764"/>
      <c r="W9" s="764"/>
      <c r="X9" s="764"/>
      <c r="Y9" s="764"/>
      <c r="Z9" s="764"/>
      <c r="AA9" s="764"/>
      <c r="AB9" s="764"/>
      <c r="AC9" s="764"/>
      <c r="AD9" s="764"/>
      <c r="AE9" s="764"/>
      <c r="AF9" s="764"/>
      <c r="AG9" s="764"/>
      <c r="AH9" s="764"/>
      <c r="AI9" s="764"/>
      <c r="AJ9" s="800"/>
      <c r="AK9" s="800"/>
      <c r="AL9" s="800"/>
      <c r="AM9" s="800"/>
      <c r="AN9" s="800"/>
    </row>
    <row r="10" spans="1:40" ht="14.9" customHeight="1">
      <c r="A10" s="40" t="s">
        <v>450</v>
      </c>
      <c r="B10" s="41" t="s">
        <v>41</v>
      </c>
      <c r="C10" s="292">
        <v>69.12</v>
      </c>
      <c r="D10" s="42">
        <v>8.09</v>
      </c>
      <c r="E10" s="42">
        <v>156.6</v>
      </c>
      <c r="F10" s="42">
        <v>162.6</v>
      </c>
      <c r="G10" s="42">
        <v>83.3</v>
      </c>
      <c r="H10" s="42">
        <v>84.7</v>
      </c>
      <c r="I10" s="42">
        <v>57.2</v>
      </c>
      <c r="J10" s="42">
        <v>29.5</v>
      </c>
      <c r="K10" s="42">
        <v>53</v>
      </c>
      <c r="L10" s="42">
        <v>52.5</v>
      </c>
      <c r="M10" s="42">
        <v>57</v>
      </c>
      <c r="N10" s="42">
        <v>72.5</v>
      </c>
      <c r="O10" s="786"/>
      <c r="P10" s="764"/>
      <c r="Q10" s="787"/>
      <c r="R10" s="764"/>
      <c r="S10" s="764"/>
      <c r="T10" s="764"/>
      <c r="U10" s="764"/>
      <c r="V10" s="764"/>
      <c r="W10" s="764"/>
      <c r="X10" s="764"/>
      <c r="Y10" s="764"/>
      <c r="Z10" s="764"/>
      <c r="AA10" s="764"/>
      <c r="AB10" s="764"/>
      <c r="AC10" s="764"/>
      <c r="AD10" s="764"/>
      <c r="AE10" s="764"/>
      <c r="AF10" s="764"/>
      <c r="AG10" s="764"/>
      <c r="AH10" s="764"/>
      <c r="AI10" s="764"/>
      <c r="AJ10" s="800"/>
      <c r="AK10" s="800"/>
      <c r="AL10" s="800"/>
      <c r="AM10" s="800"/>
      <c r="AN10" s="800"/>
    </row>
    <row r="11" spans="1:40" ht="14.9" customHeight="1">
      <c r="A11" s="40" t="s">
        <v>115</v>
      </c>
      <c r="B11" s="41" t="s">
        <v>41</v>
      </c>
      <c r="C11" s="292">
        <v>52.661000000000001</v>
      </c>
      <c r="D11" s="42">
        <v>67.086999999999989</v>
      </c>
      <c r="E11" s="42">
        <v>111.3</v>
      </c>
      <c r="F11" s="42">
        <v>68.5</v>
      </c>
      <c r="G11" s="42">
        <v>112</v>
      </c>
      <c r="H11" s="42">
        <v>60</v>
      </c>
      <c r="I11" s="42">
        <v>76.900000000000006</v>
      </c>
      <c r="J11" s="890">
        <v>78.000000000000028</v>
      </c>
      <c r="K11" s="42">
        <v>41.4</v>
      </c>
      <c r="L11" s="42">
        <v>39.299999999999997</v>
      </c>
      <c r="M11" s="42">
        <v>47.7</v>
      </c>
      <c r="N11" s="42">
        <v>58.1</v>
      </c>
      <c r="O11" s="764"/>
      <c r="P11" s="764"/>
      <c r="Q11" s="764"/>
      <c r="R11" s="764"/>
      <c r="S11" s="764"/>
      <c r="T11" s="764"/>
      <c r="U11" s="764"/>
      <c r="V11" s="764"/>
      <c r="W11" s="764"/>
      <c r="X11" s="764"/>
      <c r="Y11" s="764"/>
      <c r="Z11" s="764"/>
      <c r="AA11" s="764"/>
      <c r="AB11" s="764"/>
      <c r="AC11" s="764"/>
      <c r="AD11" s="764"/>
      <c r="AE11" s="764"/>
      <c r="AF11" s="764"/>
      <c r="AG11" s="764"/>
      <c r="AH11" s="764"/>
      <c r="AI11" s="764"/>
      <c r="AJ11" s="800"/>
      <c r="AK11" s="800"/>
      <c r="AL11" s="800"/>
      <c r="AM11" s="800"/>
      <c r="AN11" s="800"/>
    </row>
    <row r="12" spans="1:40" ht="14.9" customHeight="1">
      <c r="A12" s="40" t="s">
        <v>55</v>
      </c>
      <c r="B12" s="41" t="s">
        <v>41</v>
      </c>
      <c r="C12" s="292">
        <v>56.804000000000002</v>
      </c>
      <c r="D12" s="42">
        <v>28.558000000000003</v>
      </c>
      <c r="E12" s="42">
        <v>127.2</v>
      </c>
      <c r="F12" s="42">
        <v>108.6</v>
      </c>
      <c r="G12" s="42">
        <v>70.099999999999994</v>
      </c>
      <c r="H12" s="42">
        <v>68</v>
      </c>
      <c r="I12" s="42">
        <v>46.8</v>
      </c>
      <c r="J12" s="890">
        <v>47.9</v>
      </c>
      <c r="K12" s="42">
        <v>51.2</v>
      </c>
      <c r="L12" s="42">
        <v>18</v>
      </c>
      <c r="M12" s="42">
        <v>43</v>
      </c>
      <c r="N12" s="42">
        <v>61.7</v>
      </c>
      <c r="O12" s="764"/>
      <c r="P12" s="764"/>
      <c r="Q12" s="764"/>
      <c r="R12" s="764"/>
      <c r="S12" s="764"/>
      <c r="T12" s="764"/>
      <c r="U12" s="764"/>
      <c r="V12" s="764"/>
      <c r="W12" s="764"/>
      <c r="X12" s="764"/>
      <c r="Y12" s="764"/>
      <c r="Z12" s="764"/>
      <c r="AA12" s="764"/>
      <c r="AB12" s="764"/>
      <c r="AC12" s="764"/>
      <c r="AD12" s="764"/>
      <c r="AE12" s="764"/>
      <c r="AF12" s="764"/>
      <c r="AG12" s="764"/>
      <c r="AH12" s="764"/>
      <c r="AI12" s="764"/>
      <c r="AJ12" s="800"/>
      <c r="AK12" s="800"/>
      <c r="AL12" s="800"/>
      <c r="AM12" s="800"/>
      <c r="AN12" s="800"/>
    </row>
    <row r="13" spans="1:40" ht="14.9" customHeight="1">
      <c r="A13" s="321" t="s">
        <v>451</v>
      </c>
      <c r="B13" s="41" t="s">
        <v>41</v>
      </c>
      <c r="C13" s="292">
        <v>42.928850000000004</v>
      </c>
      <c r="D13" s="42">
        <v>61.408250000000002</v>
      </c>
      <c r="E13" s="42">
        <v>88.7</v>
      </c>
      <c r="F13" s="42">
        <v>53.7</v>
      </c>
      <c r="G13" s="42">
        <v>94.4</v>
      </c>
      <c r="H13" s="42">
        <v>46.8</v>
      </c>
      <c r="I13" s="42">
        <v>61.1</v>
      </c>
      <c r="J13" s="890">
        <v>70.199999999999989</v>
      </c>
      <c r="K13" s="42">
        <v>29.2</v>
      </c>
      <c r="L13" s="42">
        <v>28.3</v>
      </c>
      <c r="M13" s="42">
        <v>35.1</v>
      </c>
      <c r="N13" s="42">
        <v>49.5</v>
      </c>
      <c r="O13" s="764"/>
      <c r="P13" s="781"/>
      <c r="Q13" s="787"/>
      <c r="R13" s="764"/>
      <c r="S13" s="764"/>
      <c r="T13" s="764"/>
      <c r="U13" s="764"/>
      <c r="V13" s="764"/>
      <c r="W13" s="764"/>
      <c r="X13" s="764"/>
      <c r="Y13" s="764"/>
      <c r="Z13" s="764"/>
      <c r="AA13" s="764"/>
      <c r="AB13" s="764"/>
      <c r="AC13" s="764"/>
      <c r="AD13" s="764"/>
      <c r="AE13" s="764"/>
      <c r="AF13" s="764"/>
      <c r="AG13" s="764"/>
      <c r="AH13" s="764"/>
      <c r="AI13" s="764"/>
      <c r="AJ13" s="800"/>
      <c r="AK13" s="800"/>
      <c r="AL13" s="800"/>
      <c r="AM13" s="800"/>
      <c r="AN13" s="800"/>
    </row>
    <row r="14" spans="1:40" ht="14.9" customHeight="1">
      <c r="A14" s="321" t="s">
        <v>452</v>
      </c>
      <c r="B14" s="41" t="s">
        <v>41</v>
      </c>
      <c r="C14" s="292">
        <v>231.09999999999997</v>
      </c>
      <c r="D14" s="42">
        <v>281.8</v>
      </c>
      <c r="E14" s="42">
        <v>120.8</v>
      </c>
      <c r="F14" s="42">
        <v>154</v>
      </c>
      <c r="G14" s="42">
        <v>188.1</v>
      </c>
      <c r="H14" s="42">
        <v>117.5</v>
      </c>
      <c r="I14" s="42">
        <v>62</v>
      </c>
      <c r="J14" s="890">
        <v>103.1</v>
      </c>
      <c r="K14" s="42">
        <v>54.1</v>
      </c>
      <c r="L14" s="42">
        <v>48.7</v>
      </c>
      <c r="M14" s="42">
        <v>29</v>
      </c>
      <c r="N14" s="42">
        <v>76</v>
      </c>
      <c r="O14" s="764"/>
      <c r="P14" s="764"/>
      <c r="Q14" s="764"/>
      <c r="R14" s="764"/>
      <c r="S14" s="764"/>
      <c r="T14" s="764"/>
      <c r="U14" s="764"/>
      <c r="V14" s="764"/>
      <c r="W14" s="764"/>
      <c r="X14" s="764"/>
      <c r="Y14" s="764"/>
      <c r="Z14" s="764"/>
      <c r="AA14" s="764"/>
      <c r="AB14" s="764"/>
      <c r="AC14" s="764"/>
      <c r="AD14" s="764"/>
      <c r="AE14" s="764"/>
      <c r="AF14" s="764"/>
      <c r="AG14" s="764"/>
      <c r="AH14" s="764"/>
      <c r="AI14" s="764"/>
      <c r="AJ14" s="800"/>
      <c r="AK14" s="800"/>
      <c r="AL14" s="800"/>
      <c r="AM14" s="800"/>
      <c r="AN14" s="800"/>
    </row>
    <row r="15" spans="1:40" ht="14.9" customHeight="1">
      <c r="A15" s="321" t="s">
        <v>469</v>
      </c>
      <c r="B15" s="41" t="s">
        <v>41</v>
      </c>
      <c r="C15" s="294">
        <v>82.83317246</v>
      </c>
      <c r="D15" s="42">
        <f>-23.7</f>
        <v>-23.7</v>
      </c>
      <c r="E15" s="153">
        <v>185.3</v>
      </c>
      <c r="F15" s="153">
        <v>197.2</v>
      </c>
      <c r="G15" s="153">
        <v>101.4</v>
      </c>
      <c r="H15" s="153">
        <v>96.2</v>
      </c>
      <c r="I15" s="153">
        <v>89.3</v>
      </c>
      <c r="J15" s="899">
        <v>82.9</v>
      </c>
      <c r="K15" s="153">
        <v>67.400000000000006</v>
      </c>
      <c r="L15" s="153">
        <v>65.099999999999994</v>
      </c>
      <c r="M15" s="153">
        <v>84</v>
      </c>
      <c r="N15" s="153">
        <v>102.1</v>
      </c>
      <c r="O15" s="764"/>
      <c r="P15" s="764"/>
      <c r="Q15" s="764"/>
      <c r="R15" s="764"/>
      <c r="S15" s="764"/>
      <c r="T15" s="764"/>
      <c r="U15" s="764"/>
      <c r="V15" s="764"/>
      <c r="W15" s="764"/>
      <c r="X15" s="764"/>
      <c r="Y15" s="764"/>
      <c r="Z15" s="764"/>
      <c r="AA15" s="764"/>
      <c r="AB15" s="764"/>
      <c r="AC15" s="764"/>
      <c r="AD15" s="764"/>
      <c r="AE15" s="764"/>
      <c r="AF15" s="764"/>
      <c r="AG15" s="764"/>
      <c r="AH15" s="764"/>
      <c r="AI15" s="764"/>
      <c r="AJ15" s="800"/>
      <c r="AK15" s="800"/>
      <c r="AL15" s="800"/>
      <c r="AM15" s="800"/>
      <c r="AN15" s="800"/>
    </row>
    <row r="16" spans="1:40" ht="14.9" customHeight="1">
      <c r="A16" s="321" t="s">
        <v>210</v>
      </c>
      <c r="B16" s="41" t="s">
        <v>41</v>
      </c>
      <c r="C16" s="292">
        <v>-165.49999999999989</v>
      </c>
      <c r="D16" s="42">
        <v>-157.80000000000001</v>
      </c>
      <c r="E16" s="42">
        <v>208</v>
      </c>
      <c r="F16" s="42">
        <v>652.9</v>
      </c>
      <c r="G16" s="42">
        <v>-385.5</v>
      </c>
      <c r="H16" s="42">
        <v>-92.8</v>
      </c>
      <c r="I16" s="42">
        <v>-157.19999999999999</v>
      </c>
      <c r="J16" s="890">
        <v>-278.5</v>
      </c>
      <c r="K16" s="42">
        <v>-47.3</v>
      </c>
      <c r="L16" s="42">
        <v>54.3</v>
      </c>
      <c r="M16" s="42">
        <v>30.9</v>
      </c>
      <c r="N16" s="42">
        <v>-7.7</v>
      </c>
      <c r="O16" s="764"/>
      <c r="P16" s="764"/>
      <c r="Q16" s="764"/>
      <c r="R16" s="764"/>
      <c r="S16" s="764"/>
      <c r="T16" s="764"/>
      <c r="U16" s="764"/>
      <c r="V16" s="764"/>
      <c r="W16" s="764"/>
      <c r="X16" s="764"/>
      <c r="Y16" s="764"/>
      <c r="Z16" s="764"/>
      <c r="AA16" s="764"/>
      <c r="AB16" s="764"/>
      <c r="AC16" s="764"/>
      <c r="AD16" s="764"/>
      <c r="AE16" s="764"/>
      <c r="AF16" s="764"/>
      <c r="AG16" s="764"/>
      <c r="AH16" s="764"/>
      <c r="AI16" s="764"/>
      <c r="AJ16" s="800"/>
      <c r="AK16" s="800"/>
      <c r="AL16" s="800"/>
      <c r="AM16" s="800"/>
      <c r="AN16" s="800"/>
    </row>
    <row r="17" spans="1:40" ht="14.9" customHeight="1">
      <c r="A17" s="321" t="s">
        <v>470</v>
      </c>
      <c r="B17" s="41" t="s">
        <v>50</v>
      </c>
      <c r="C17" s="295">
        <v>0.14842086442778887</v>
      </c>
      <c r="D17" s="44">
        <v>0.15876006263039094</v>
      </c>
      <c r="E17" s="44">
        <v>0.184</v>
      </c>
      <c r="F17" s="44">
        <v>0.14699999999999999</v>
      </c>
      <c r="G17" s="44">
        <v>0.115</v>
      </c>
      <c r="H17" s="44">
        <v>0.108</v>
      </c>
      <c r="I17" s="44">
        <v>8.5999999999999993E-2</v>
      </c>
      <c r="J17" s="900">
        <v>8.6999999999999994E-2</v>
      </c>
      <c r="K17" s="44">
        <v>0.111</v>
      </c>
      <c r="L17" s="44">
        <v>0.10100000000000001</v>
      </c>
      <c r="M17" s="44">
        <v>0.12</v>
      </c>
      <c r="N17" s="44">
        <v>0.108</v>
      </c>
      <c r="O17" s="764"/>
      <c r="P17" s="764"/>
      <c r="Q17" s="764"/>
      <c r="R17" s="764"/>
      <c r="S17" s="764"/>
      <c r="T17" s="764"/>
      <c r="U17" s="764"/>
      <c r="V17" s="764"/>
      <c r="W17" s="764"/>
      <c r="X17" s="764"/>
      <c r="Y17" s="764"/>
      <c r="Z17" s="764"/>
      <c r="AA17" s="764"/>
      <c r="AB17" s="764"/>
      <c r="AC17" s="764"/>
      <c r="AD17" s="764"/>
      <c r="AE17" s="764"/>
      <c r="AF17" s="764"/>
      <c r="AG17" s="764"/>
      <c r="AH17" s="764"/>
      <c r="AI17" s="764"/>
      <c r="AJ17" s="800"/>
      <c r="AK17" s="800"/>
      <c r="AL17" s="800"/>
      <c r="AM17" s="800"/>
      <c r="AN17" s="800"/>
    </row>
    <row r="18" spans="1:40" ht="14.9" customHeight="1">
      <c r="A18" s="321" t="s">
        <v>471</v>
      </c>
      <c r="B18" s="41" t="s">
        <v>50</v>
      </c>
      <c r="C18" s="295">
        <v>0.11398960594722032</v>
      </c>
      <c r="D18" s="44">
        <v>0.14162130933989719</v>
      </c>
      <c r="E18" s="44">
        <v>0.13900000000000001</v>
      </c>
      <c r="F18" s="44">
        <v>0.129</v>
      </c>
      <c r="G18" s="44">
        <v>0.13700000000000001</v>
      </c>
      <c r="H18" s="44">
        <v>0.107</v>
      </c>
      <c r="I18" s="44">
        <v>0.1</v>
      </c>
      <c r="J18" s="44">
        <v>8.8999999999999996E-2</v>
      </c>
      <c r="K18" s="44">
        <v>9.0999999999999998E-2</v>
      </c>
      <c r="L18" s="44">
        <v>9.0999999999999998E-2</v>
      </c>
      <c r="M18" s="44">
        <v>8.8999999999999996E-2</v>
      </c>
      <c r="N18" s="44">
        <v>0.06</v>
      </c>
      <c r="O18" s="764"/>
      <c r="P18" s="764"/>
      <c r="Q18" s="764"/>
      <c r="R18" s="764"/>
      <c r="S18" s="764"/>
      <c r="T18" s="764"/>
      <c r="U18" s="764"/>
      <c r="V18" s="764"/>
      <c r="W18" s="764"/>
      <c r="X18" s="764"/>
      <c r="Y18" s="764"/>
      <c r="Z18" s="764"/>
      <c r="AA18" s="764"/>
      <c r="AB18" s="764"/>
      <c r="AC18" s="764"/>
      <c r="AD18" s="764"/>
      <c r="AE18" s="764"/>
      <c r="AF18" s="764"/>
      <c r="AG18" s="764"/>
      <c r="AH18" s="764"/>
      <c r="AI18" s="764"/>
      <c r="AJ18" s="800"/>
      <c r="AK18" s="800"/>
      <c r="AL18" s="800"/>
      <c r="AM18" s="800"/>
      <c r="AN18" s="800"/>
    </row>
    <row r="19" spans="1:40" ht="14.9" customHeight="1">
      <c r="A19" s="321" t="s">
        <v>472</v>
      </c>
      <c r="B19" s="41" t="s">
        <v>50</v>
      </c>
      <c r="C19" s="295">
        <v>0.11400850865126722</v>
      </c>
      <c r="D19" s="44">
        <v>0.1296395374224879</v>
      </c>
      <c r="E19" s="44">
        <v>0.16700000000000001</v>
      </c>
      <c r="F19" s="44">
        <v>0.13100000000000001</v>
      </c>
      <c r="G19" s="44">
        <v>8.3000000000000004E-2</v>
      </c>
      <c r="H19" s="44">
        <v>7.9000000000000001E-2</v>
      </c>
      <c r="I19" s="44">
        <v>7.0999999999999994E-2</v>
      </c>
      <c r="J19" s="44">
        <v>7.2999999999999995E-2</v>
      </c>
      <c r="K19" s="44">
        <v>9.9000000000000005E-2</v>
      </c>
      <c r="L19" s="44">
        <v>9.7000000000000003E-2</v>
      </c>
      <c r="M19" s="44">
        <v>0.10199999999999999</v>
      </c>
      <c r="N19" s="44">
        <v>9.0999999999999998E-2</v>
      </c>
      <c r="O19" s="764"/>
      <c r="P19" s="764"/>
      <c r="Q19" s="764"/>
      <c r="R19" s="764"/>
      <c r="S19" s="764"/>
      <c r="T19" s="764"/>
      <c r="U19" s="764"/>
      <c r="V19" s="764"/>
      <c r="W19" s="764"/>
      <c r="X19" s="764"/>
      <c r="Y19" s="764"/>
      <c r="Z19" s="764"/>
      <c r="AA19" s="764"/>
      <c r="AB19" s="764"/>
      <c r="AC19" s="764"/>
      <c r="AD19" s="764"/>
      <c r="AE19" s="764"/>
      <c r="AF19" s="764"/>
      <c r="AG19" s="764"/>
      <c r="AH19" s="764"/>
      <c r="AI19" s="764"/>
      <c r="AJ19" s="800"/>
      <c r="AK19" s="800"/>
      <c r="AL19" s="800"/>
      <c r="AM19" s="800"/>
      <c r="AN19" s="800"/>
    </row>
    <row r="20" spans="1:40" ht="14.9" customHeight="1">
      <c r="A20" s="321" t="s">
        <v>473</v>
      </c>
      <c r="B20" s="41" t="s">
        <v>50</v>
      </c>
      <c r="C20" s="295">
        <v>8.612335359093147E-2</v>
      </c>
      <c r="D20" s="44">
        <v>0.11329685382817734</v>
      </c>
      <c r="E20" s="44">
        <v>0.121</v>
      </c>
      <c r="F20" s="44">
        <v>0.107</v>
      </c>
      <c r="G20" s="44">
        <v>0.107</v>
      </c>
      <c r="H20" s="44">
        <v>9.0999999999999998E-2</v>
      </c>
      <c r="I20" s="44">
        <v>8.7999999999999995E-2</v>
      </c>
      <c r="J20" s="44">
        <v>7.9000000000000001E-2</v>
      </c>
      <c r="K20" s="44">
        <v>7.8E-2</v>
      </c>
      <c r="L20" s="44">
        <v>7.9000000000000001E-2</v>
      </c>
      <c r="M20" s="44">
        <v>7.6999999999999999E-2</v>
      </c>
      <c r="N20" s="44">
        <v>5.3999999999999999E-2</v>
      </c>
      <c r="O20" s="764"/>
      <c r="P20" s="764"/>
      <c r="Q20" s="764"/>
      <c r="R20" s="764"/>
      <c r="S20" s="764"/>
      <c r="T20" s="764"/>
      <c r="U20" s="764"/>
      <c r="V20" s="764"/>
      <c r="W20" s="764"/>
      <c r="X20" s="764"/>
      <c r="Y20" s="764"/>
      <c r="Z20" s="764"/>
      <c r="AA20" s="764"/>
      <c r="AB20" s="764"/>
      <c r="AC20" s="764"/>
      <c r="AD20" s="764"/>
      <c r="AE20" s="764"/>
      <c r="AF20" s="764"/>
      <c r="AG20" s="764"/>
      <c r="AH20" s="764"/>
      <c r="AI20" s="764"/>
      <c r="AJ20" s="800"/>
      <c r="AK20" s="800"/>
      <c r="AL20" s="800"/>
      <c r="AM20" s="800"/>
      <c r="AN20" s="800"/>
    </row>
    <row r="21" spans="1:40" ht="14.9" customHeight="1">
      <c r="A21" s="397"/>
      <c r="B21" s="398"/>
      <c r="C21" s="400" t="s">
        <v>70</v>
      </c>
      <c r="D21" s="398" t="s">
        <v>300</v>
      </c>
      <c r="E21" s="398" t="s">
        <v>474</v>
      </c>
      <c r="F21" s="398" t="s">
        <v>71</v>
      </c>
      <c r="G21" s="398" t="s">
        <v>475</v>
      </c>
      <c r="H21" s="400" t="s">
        <v>476</v>
      </c>
      <c r="I21" s="400" t="s">
        <v>477</v>
      </c>
      <c r="J21" s="400" t="s">
        <v>478</v>
      </c>
      <c r="K21" s="400" t="s">
        <v>479</v>
      </c>
      <c r="L21" s="400" t="s">
        <v>480</v>
      </c>
      <c r="M21" s="400" t="s">
        <v>481</v>
      </c>
      <c r="N21" s="400" t="s">
        <v>482</v>
      </c>
      <c r="O21" s="764"/>
      <c r="P21" s="764"/>
      <c r="Q21" s="764"/>
      <c r="R21" s="800"/>
      <c r="S21" s="800"/>
      <c r="T21" s="800"/>
      <c r="U21" s="800"/>
      <c r="V21" s="800"/>
      <c r="W21" s="800"/>
      <c r="X21" s="800"/>
      <c r="Y21" s="800"/>
      <c r="Z21" s="764"/>
      <c r="AA21" s="764"/>
      <c r="AB21" s="764"/>
      <c r="AC21" s="764"/>
      <c r="AD21" s="800"/>
      <c r="AE21" s="800"/>
      <c r="AF21" s="800"/>
      <c r="AG21" s="800"/>
      <c r="AH21" s="800"/>
      <c r="AI21" s="800"/>
      <c r="AJ21" s="800"/>
      <c r="AK21" s="800"/>
      <c r="AL21" s="800"/>
      <c r="AM21" s="800"/>
      <c r="AN21" s="800"/>
    </row>
    <row r="22" spans="1:40" ht="14.9" customHeight="1">
      <c r="A22" s="37" t="s">
        <v>74</v>
      </c>
      <c r="B22" s="38" t="s">
        <v>41</v>
      </c>
      <c r="C22" s="291">
        <v>5067.87</v>
      </c>
      <c r="D22" s="39">
        <v>5049.6670000000004</v>
      </c>
      <c r="E22" s="39">
        <v>4928.2</v>
      </c>
      <c r="F22" s="39">
        <v>5271.6</v>
      </c>
      <c r="G22" s="39">
        <v>5304.7</v>
      </c>
      <c r="H22" s="39">
        <v>4614.5</v>
      </c>
      <c r="I22" s="39">
        <v>4623</v>
      </c>
      <c r="J22" s="39">
        <v>4258.2</v>
      </c>
      <c r="K22" s="39">
        <v>4131.1000000000004</v>
      </c>
      <c r="L22" s="39">
        <v>3967.5</v>
      </c>
      <c r="M22" s="39">
        <v>3975.2</v>
      </c>
      <c r="N22" s="39">
        <v>3920.9</v>
      </c>
      <c r="O22" s="764"/>
      <c r="P22" s="764"/>
      <c r="Q22" s="764"/>
      <c r="R22" s="764"/>
      <c r="S22" s="764"/>
      <c r="T22" s="764"/>
      <c r="U22" s="764"/>
      <c r="V22" s="764"/>
      <c r="W22" s="764"/>
      <c r="X22" s="764"/>
      <c r="Y22" s="764"/>
      <c r="Z22" s="764"/>
      <c r="AA22" s="764"/>
      <c r="AB22" s="764"/>
      <c r="AC22" s="764"/>
      <c r="AD22" s="800"/>
      <c r="AE22" s="800"/>
      <c r="AF22" s="800"/>
      <c r="AG22" s="800"/>
      <c r="AH22" s="800"/>
      <c r="AI22" s="800"/>
      <c r="AJ22" s="800"/>
      <c r="AK22" s="800"/>
      <c r="AL22" s="800"/>
      <c r="AM22" s="800"/>
      <c r="AN22" s="800"/>
    </row>
    <row r="23" spans="1:40" ht="14.9" customHeight="1">
      <c r="A23" s="37" t="s">
        <v>75</v>
      </c>
      <c r="B23" s="38" t="s">
        <v>41</v>
      </c>
      <c r="C23" s="291">
        <v>2100.8580000000002</v>
      </c>
      <c r="D23" s="39">
        <v>2083.5949999999998</v>
      </c>
      <c r="E23" s="39">
        <v>2060.3000000000002</v>
      </c>
      <c r="F23" s="39">
        <v>2125.6</v>
      </c>
      <c r="G23" s="39">
        <v>2228.1999999999998</v>
      </c>
      <c r="H23" s="39">
        <v>2127.8000000000002</v>
      </c>
      <c r="I23" s="39">
        <v>2005.3</v>
      </c>
      <c r="J23" s="39">
        <v>1855.9</v>
      </c>
      <c r="K23" s="39">
        <v>1811.2</v>
      </c>
      <c r="L23" s="39">
        <v>1831</v>
      </c>
      <c r="M23" s="39">
        <v>1810.7</v>
      </c>
      <c r="N23" s="39">
        <v>1813.3</v>
      </c>
      <c r="O23" s="764"/>
      <c r="P23" s="764"/>
      <c r="Q23" s="764"/>
      <c r="R23" s="764"/>
      <c r="S23" s="764"/>
      <c r="T23" s="764"/>
      <c r="U23" s="764"/>
      <c r="V23" s="764"/>
      <c r="W23" s="764"/>
      <c r="X23" s="764"/>
      <c r="Y23" s="764"/>
      <c r="Z23" s="764"/>
      <c r="AA23" s="764"/>
      <c r="AB23" s="764"/>
      <c r="AC23" s="764"/>
      <c r="AD23" s="800"/>
      <c r="AE23" s="800"/>
      <c r="AF23" s="800"/>
      <c r="AG23" s="800"/>
      <c r="AH23" s="800"/>
      <c r="AI23" s="800"/>
      <c r="AJ23" s="800"/>
      <c r="AK23" s="800"/>
      <c r="AL23" s="800"/>
      <c r="AM23" s="800"/>
      <c r="AN23" s="800"/>
    </row>
    <row r="24" spans="1:40" ht="14.9" customHeight="1">
      <c r="A24" s="37" t="s">
        <v>76</v>
      </c>
      <c r="B24" s="38" t="s">
        <v>41</v>
      </c>
      <c r="C24" s="291">
        <v>1114.1300000000001</v>
      </c>
      <c r="D24" s="39">
        <v>966.67200000000003</v>
      </c>
      <c r="E24" s="39">
        <v>762.9</v>
      </c>
      <c r="F24" s="39">
        <v>986.9</v>
      </c>
      <c r="G24" s="39">
        <v>1512.8</v>
      </c>
      <c r="H24" s="39">
        <v>1156.2</v>
      </c>
      <c r="I24" s="39">
        <v>1000.7</v>
      </c>
      <c r="J24" s="39">
        <v>957.2</v>
      </c>
      <c r="K24" s="39">
        <v>620.4</v>
      </c>
      <c r="L24" s="39">
        <v>571.6</v>
      </c>
      <c r="M24" s="39">
        <v>579.20000000000005</v>
      </c>
      <c r="N24" s="39">
        <v>600.29999999999995</v>
      </c>
      <c r="O24" s="764"/>
      <c r="P24" s="764"/>
      <c r="Q24" s="764"/>
      <c r="R24" s="764"/>
      <c r="S24" s="764"/>
      <c r="T24" s="764"/>
      <c r="U24" s="764"/>
      <c r="V24" s="764"/>
      <c r="W24" s="764"/>
      <c r="X24" s="764"/>
      <c r="Y24" s="764"/>
      <c r="Z24" s="764"/>
      <c r="AA24" s="764"/>
      <c r="AB24" s="764"/>
      <c r="AC24" s="764"/>
      <c r="AD24" s="800"/>
      <c r="AE24" s="800"/>
      <c r="AF24" s="800"/>
      <c r="AG24" s="800"/>
      <c r="AH24" s="800"/>
      <c r="AI24" s="800"/>
      <c r="AJ24" s="800"/>
      <c r="AK24" s="800"/>
      <c r="AL24" s="800"/>
      <c r="AM24" s="800"/>
      <c r="AN24" s="800"/>
    </row>
    <row r="25" spans="1:40" ht="14.9" customHeight="1">
      <c r="A25" s="37" t="s">
        <v>77</v>
      </c>
      <c r="B25" s="38" t="s">
        <v>41</v>
      </c>
      <c r="C25" s="291">
        <v>216.76500092999999</v>
      </c>
      <c r="D25" s="39">
        <v>190.99199999999999</v>
      </c>
      <c r="E25" s="39">
        <v>314.8</v>
      </c>
      <c r="F25" s="39">
        <v>443.3</v>
      </c>
      <c r="G25" s="39">
        <v>1030.00599349</v>
      </c>
      <c r="H25" s="39">
        <v>717.368188345833</v>
      </c>
      <c r="I25" s="39">
        <v>633.56247445583301</v>
      </c>
      <c r="J25" s="39">
        <v>438.72219588495909</v>
      </c>
      <c r="K25" s="39">
        <v>169.5</v>
      </c>
      <c r="L25" s="39">
        <v>99.1</v>
      </c>
      <c r="M25" s="39">
        <v>129.69999999999999</v>
      </c>
      <c r="N25" s="39">
        <v>94.4</v>
      </c>
      <c r="O25" s="764"/>
      <c r="P25" s="764"/>
      <c r="Q25" s="764"/>
      <c r="R25" s="764"/>
      <c r="S25" s="764"/>
      <c r="T25" s="764"/>
      <c r="U25" s="764"/>
      <c r="V25" s="764"/>
      <c r="W25" s="764"/>
      <c r="X25" s="764"/>
      <c r="Y25" s="764"/>
      <c r="Z25" s="764"/>
      <c r="AA25" s="764"/>
      <c r="AB25" s="764"/>
      <c r="AC25" s="764"/>
      <c r="AD25" s="800"/>
      <c r="AE25" s="800"/>
      <c r="AF25" s="800"/>
      <c r="AG25" s="800"/>
      <c r="AH25" s="800"/>
      <c r="AI25" s="800"/>
      <c r="AJ25" s="800"/>
      <c r="AK25" s="800"/>
      <c r="AL25" s="800"/>
      <c r="AM25" s="800"/>
      <c r="AN25" s="800"/>
    </row>
    <row r="26" spans="1:40" ht="14.9" customHeight="1">
      <c r="A26" s="37" t="s">
        <v>483</v>
      </c>
      <c r="B26" s="38" t="s">
        <v>79</v>
      </c>
      <c r="C26" s="296">
        <v>2.0094525972093189</v>
      </c>
      <c r="D26" s="154">
        <v>1.701817695332716</v>
      </c>
      <c r="E26" s="154">
        <v>1.19</v>
      </c>
      <c r="F26" s="154">
        <v>1.83</v>
      </c>
      <c r="G26" s="154">
        <v>3.65</v>
      </c>
      <c r="H26" s="154">
        <v>3.08</v>
      </c>
      <c r="I26" s="154">
        <v>2.95</v>
      </c>
      <c r="J26" s="154">
        <v>2.85</v>
      </c>
      <c r="K26" s="154">
        <v>1.72</v>
      </c>
      <c r="L26" s="154">
        <v>1.61</v>
      </c>
      <c r="M26" s="154">
        <v>1.61</v>
      </c>
      <c r="N26" s="154">
        <v>1.8</v>
      </c>
      <c r="O26" s="764"/>
      <c r="P26" s="764"/>
      <c r="Q26" s="764"/>
      <c r="R26" s="764"/>
      <c r="S26" s="764"/>
      <c r="T26" s="764"/>
      <c r="U26" s="764"/>
      <c r="V26" s="764"/>
      <c r="W26" s="764"/>
      <c r="X26" s="764"/>
      <c r="Y26" s="764"/>
      <c r="Z26" s="764"/>
      <c r="AA26" s="764"/>
      <c r="AB26" s="764"/>
      <c r="AC26" s="764"/>
      <c r="AD26" s="800"/>
      <c r="AE26" s="800"/>
      <c r="AF26" s="800"/>
      <c r="AG26" s="800"/>
      <c r="AH26" s="800"/>
      <c r="AI26" s="800"/>
      <c r="AJ26" s="800"/>
      <c r="AK26" s="800"/>
      <c r="AL26" s="800"/>
      <c r="AM26" s="800"/>
      <c r="AN26" s="800"/>
    </row>
    <row r="27" spans="1:40" ht="14.9" customHeight="1">
      <c r="A27" s="37" t="s">
        <v>80</v>
      </c>
      <c r="B27" s="38" t="s">
        <v>79</v>
      </c>
      <c r="C27" s="296">
        <v>2.4355436807444399</v>
      </c>
      <c r="D27" s="154">
        <v>1.8724206987112693</v>
      </c>
      <c r="E27" s="154">
        <v>1.5</v>
      </c>
      <c r="F27" s="154">
        <v>2.1</v>
      </c>
      <c r="G27" s="154">
        <v>3.23</v>
      </c>
      <c r="H27" s="154">
        <v>2.96</v>
      </c>
      <c r="I27" s="154">
        <v>2.73</v>
      </c>
      <c r="J27" s="154">
        <v>2.88</v>
      </c>
      <c r="K27" s="154">
        <v>1.99</v>
      </c>
      <c r="L27" s="154">
        <v>1.83</v>
      </c>
      <c r="M27" s="154">
        <v>1.92</v>
      </c>
      <c r="N27" s="154">
        <v>2.44</v>
      </c>
      <c r="O27" s="764"/>
      <c r="P27" s="764"/>
      <c r="Q27" s="764"/>
      <c r="R27" s="764"/>
      <c r="S27" s="764"/>
      <c r="T27" s="764"/>
      <c r="U27" s="764"/>
      <c r="V27" s="764"/>
      <c r="W27" s="764"/>
      <c r="X27" s="764"/>
      <c r="Y27" s="764"/>
      <c r="Z27" s="764"/>
      <c r="AA27" s="764"/>
      <c r="AB27" s="764"/>
      <c r="AC27" s="764"/>
      <c r="AD27" s="800"/>
      <c r="AE27" s="800"/>
      <c r="AF27" s="800"/>
      <c r="AG27" s="800"/>
      <c r="AH27" s="800"/>
      <c r="AI27" s="800"/>
      <c r="AJ27" s="800"/>
      <c r="AK27" s="800"/>
      <c r="AL27" s="800"/>
      <c r="AM27" s="800"/>
      <c r="AN27" s="800"/>
    </row>
    <row r="28" spans="1:40" ht="14.9" customHeight="1">
      <c r="A28" s="40" t="s">
        <v>81</v>
      </c>
      <c r="B28" s="41" t="s">
        <v>50</v>
      </c>
      <c r="C28" s="295">
        <v>0.39627875261461676</v>
      </c>
      <c r="D28" s="44">
        <v>0.48033282315789039</v>
      </c>
      <c r="E28" s="44">
        <v>0.76100000000000001</v>
      </c>
      <c r="F28" s="44">
        <v>0.49099999999999999</v>
      </c>
      <c r="G28" s="44">
        <v>0.23899999999999999</v>
      </c>
      <c r="H28" s="44">
        <v>0.28399999999999997</v>
      </c>
      <c r="I28" s="44">
        <v>0.29699999999999999</v>
      </c>
      <c r="J28" s="44">
        <v>0.313</v>
      </c>
      <c r="K28" s="44">
        <v>0.51300000000000001</v>
      </c>
      <c r="L28" s="44">
        <v>0.55400000000000005</v>
      </c>
      <c r="M28" s="44">
        <v>0.57499999999999996</v>
      </c>
      <c r="N28" s="44">
        <v>0.51500000000000001</v>
      </c>
      <c r="O28" s="764"/>
      <c r="P28" s="764"/>
      <c r="Q28" s="764"/>
      <c r="R28" s="764"/>
      <c r="S28" s="764"/>
      <c r="T28" s="764"/>
      <c r="U28" s="764"/>
      <c r="V28" s="764"/>
      <c r="W28" s="764"/>
      <c r="X28" s="764"/>
      <c r="Y28" s="764"/>
      <c r="Z28" s="764"/>
      <c r="AA28" s="764"/>
      <c r="AB28" s="764"/>
      <c r="AC28" s="764"/>
      <c r="AD28" s="800"/>
      <c r="AE28" s="800"/>
      <c r="AF28" s="800"/>
      <c r="AG28" s="800"/>
      <c r="AH28" s="800"/>
      <c r="AI28" s="800"/>
      <c r="AJ28" s="800"/>
      <c r="AK28" s="800"/>
      <c r="AL28" s="800"/>
      <c r="AM28" s="800"/>
      <c r="AN28" s="800"/>
    </row>
    <row r="29" spans="1:40" ht="14.9" customHeight="1">
      <c r="A29" s="318" t="s">
        <v>198</v>
      </c>
      <c r="B29" s="206"/>
      <c r="C29" s="206"/>
      <c r="D29" s="206"/>
      <c r="E29" s="206"/>
      <c r="F29" s="206"/>
      <c r="G29" s="206"/>
      <c r="H29" s="206"/>
      <c r="I29" s="206"/>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row>
    <row r="30" spans="1:40" ht="14.9" customHeight="1">
      <c r="A30" s="206"/>
      <c r="B30" s="152"/>
      <c r="C30" s="152"/>
      <c r="D30" s="152"/>
      <c r="E30" s="152"/>
      <c r="F30" s="152"/>
      <c r="G30" s="152"/>
      <c r="H30" s="12"/>
      <c r="I30" s="12"/>
      <c r="J30" s="261"/>
      <c r="K30" s="261"/>
      <c r="L30" s="262"/>
      <c r="M30" s="262"/>
      <c r="N30" s="262"/>
      <c r="O30" s="262"/>
      <c r="P30" s="132"/>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row>
    <row r="31" spans="1:40" ht="14.9" customHeight="1">
      <c r="A31" s="206"/>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4"/>
      <c r="AL31" s="764"/>
      <c r="AM31" s="764"/>
      <c r="AN31" s="764"/>
    </row>
    <row r="32" spans="1:40" ht="14.9" customHeight="1">
      <c r="A32" s="915" t="s">
        <v>255</v>
      </c>
      <c r="B32" s="915"/>
      <c r="C32" s="915"/>
      <c r="D32" s="915"/>
      <c r="E32" s="915"/>
      <c r="F32" s="915"/>
      <c r="G32" s="915"/>
      <c r="H32" s="915"/>
      <c r="I32" s="915"/>
      <c r="J32" s="915"/>
      <c r="K32" s="915"/>
      <c r="L32" s="915"/>
      <c r="M32" s="915"/>
      <c r="N32" s="206"/>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64"/>
      <c r="AL32" s="764"/>
      <c r="AM32" s="764"/>
      <c r="AN32" s="764"/>
    </row>
    <row r="33" spans="1:42" ht="14.9" customHeight="1">
      <c r="A33" s="397"/>
      <c r="B33" s="400"/>
      <c r="C33" s="400" t="s">
        <v>70</v>
      </c>
      <c r="D33" s="400" t="s">
        <v>300</v>
      </c>
      <c r="E33" s="400" t="s">
        <v>474</v>
      </c>
      <c r="F33" s="398" t="s">
        <v>71</v>
      </c>
      <c r="G33" s="398" t="s">
        <v>475</v>
      </c>
      <c r="H33" s="400" t="s">
        <v>476</v>
      </c>
      <c r="I33" s="400" t="s">
        <v>477</v>
      </c>
      <c r="J33" s="400" t="s">
        <v>478</v>
      </c>
      <c r="K33" s="400" t="s">
        <v>479</v>
      </c>
      <c r="L33" s="400" t="s">
        <v>480</v>
      </c>
      <c r="M33" s="400" t="s">
        <v>481</v>
      </c>
      <c r="N33" s="400" t="s">
        <v>482</v>
      </c>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64"/>
      <c r="AL33" s="764"/>
      <c r="AM33" s="764"/>
      <c r="AN33" s="764"/>
      <c r="AO33" s="764"/>
      <c r="AP33" s="764"/>
    </row>
    <row r="34" spans="1:42" ht="14.9" customHeight="1">
      <c r="A34" s="88" t="s">
        <v>256</v>
      </c>
      <c r="B34" s="88"/>
      <c r="C34" s="296"/>
      <c r="D34" s="154"/>
      <c r="E34" s="154"/>
      <c r="F34" s="154"/>
      <c r="G34" s="154"/>
      <c r="H34" s="154"/>
      <c r="I34" s="154"/>
      <c r="J34" s="154"/>
      <c r="K34" s="154"/>
      <c r="L34" s="154"/>
      <c r="M34" s="154"/>
      <c r="N34" s="15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64"/>
      <c r="AL34" s="764"/>
      <c r="AM34" s="764"/>
      <c r="AN34" s="764"/>
      <c r="AO34" s="764"/>
      <c r="AP34" s="764"/>
    </row>
    <row r="35" spans="1:42" ht="14.9" customHeight="1">
      <c r="A35" s="71" t="s">
        <v>257</v>
      </c>
      <c r="B35" s="124" t="s">
        <v>258</v>
      </c>
      <c r="C35" s="291">
        <v>6.3</v>
      </c>
      <c r="D35" s="39">
        <v>5.7</v>
      </c>
      <c r="E35" s="39">
        <v>5.3</v>
      </c>
      <c r="F35" s="39">
        <v>5.0999999999999996</v>
      </c>
      <c r="G35" s="39">
        <v>3.6</v>
      </c>
      <c r="H35" s="39">
        <v>3</v>
      </c>
      <c r="I35" s="39">
        <v>2.7</v>
      </c>
      <c r="J35" s="39">
        <v>2.6</v>
      </c>
      <c r="K35" s="39">
        <v>2.8</v>
      </c>
      <c r="L35" s="39">
        <v>2.7</v>
      </c>
      <c r="M35" s="39">
        <v>2.6</v>
      </c>
      <c r="N35" s="39">
        <v>2.6</v>
      </c>
      <c r="O35" s="764"/>
      <c r="P35" s="764"/>
      <c r="Q35" s="764"/>
      <c r="R35" s="764"/>
      <c r="S35" s="764"/>
      <c r="T35" s="764"/>
      <c r="U35" s="764"/>
      <c r="V35" s="764"/>
      <c r="W35" s="764"/>
      <c r="X35" s="764"/>
      <c r="Y35" s="764"/>
      <c r="Z35" s="764"/>
      <c r="AA35" s="764"/>
      <c r="AB35" s="764"/>
      <c r="AC35" s="764"/>
      <c r="AD35" s="764"/>
      <c r="AE35" s="764"/>
      <c r="AF35" s="764"/>
      <c r="AG35" s="793"/>
      <c r="AH35" s="793"/>
      <c r="AI35" s="793"/>
      <c r="AJ35" s="793"/>
      <c r="AK35" s="793"/>
      <c r="AL35" s="793"/>
      <c r="AM35" s="793"/>
      <c r="AN35" s="793"/>
      <c r="AO35" s="764"/>
      <c r="AP35" s="764"/>
    </row>
    <row r="36" spans="1:42" ht="14.9" customHeight="1">
      <c r="A36" s="299" t="s">
        <v>259</v>
      </c>
      <c r="B36" s="124" t="s">
        <v>258</v>
      </c>
      <c r="C36" s="291">
        <v>2.5</v>
      </c>
      <c r="D36" s="39">
        <v>1.8</v>
      </c>
      <c r="E36" s="39">
        <v>1.6</v>
      </c>
      <c r="F36" s="39">
        <v>1.6</v>
      </c>
      <c r="G36" s="39">
        <v>1.4</v>
      </c>
      <c r="H36" s="39">
        <v>1.4</v>
      </c>
      <c r="I36" s="39">
        <v>1.4</v>
      </c>
      <c r="J36" s="39">
        <v>1.4</v>
      </c>
      <c r="K36" s="39">
        <v>1.4</v>
      </c>
      <c r="L36" s="39">
        <v>1.4</v>
      </c>
      <c r="M36" s="39">
        <v>1.4</v>
      </c>
      <c r="N36" s="39">
        <v>1.4</v>
      </c>
      <c r="O36" s="764"/>
      <c r="P36" s="764"/>
      <c r="Q36" s="764"/>
      <c r="R36" s="764"/>
      <c r="S36" s="764"/>
      <c r="T36" s="764"/>
      <c r="U36" s="764"/>
      <c r="V36" s="764"/>
      <c r="W36" s="764"/>
      <c r="X36" s="764"/>
      <c r="Y36" s="764"/>
      <c r="Z36" s="764"/>
      <c r="AA36" s="764"/>
      <c r="AB36" s="764"/>
      <c r="AC36" s="764"/>
      <c r="AD36" s="764"/>
      <c r="AE36" s="764"/>
      <c r="AF36" s="764"/>
      <c r="AG36" s="793"/>
      <c r="AH36" s="793"/>
      <c r="AI36" s="793"/>
      <c r="AJ36" s="793"/>
      <c r="AK36" s="793"/>
      <c r="AL36" s="793"/>
      <c r="AM36" s="793"/>
      <c r="AN36" s="793"/>
      <c r="AO36" s="764"/>
      <c r="AP36" s="764"/>
    </row>
    <row r="37" spans="1:42" ht="14.9" customHeight="1">
      <c r="A37" s="338" t="s">
        <v>260</v>
      </c>
      <c r="B37" s="124" t="s">
        <v>258</v>
      </c>
      <c r="C37" s="291">
        <v>1.3</v>
      </c>
      <c r="D37" s="39">
        <v>1.2</v>
      </c>
      <c r="E37" s="39">
        <v>1.2</v>
      </c>
      <c r="F37" s="39">
        <v>1.2</v>
      </c>
      <c r="G37" s="39">
        <v>1.2</v>
      </c>
      <c r="H37" s="39">
        <v>1.2</v>
      </c>
      <c r="I37" s="39">
        <v>1.2</v>
      </c>
      <c r="J37" s="39">
        <v>1.2</v>
      </c>
      <c r="K37" s="39">
        <v>1.1000000000000001</v>
      </c>
      <c r="L37" s="39">
        <v>1.1000000000000001</v>
      </c>
      <c r="M37" s="39">
        <v>1.1000000000000001</v>
      </c>
      <c r="N37" s="39">
        <v>1.1000000000000001</v>
      </c>
      <c r="O37" s="764"/>
      <c r="P37" s="764"/>
      <c r="Q37" s="764"/>
      <c r="R37" s="764"/>
      <c r="S37" s="764"/>
      <c r="T37" s="764"/>
      <c r="U37" s="764"/>
      <c r="V37" s="764"/>
      <c r="W37" s="764"/>
      <c r="X37" s="764"/>
      <c r="Y37" s="764"/>
      <c r="Z37" s="764"/>
      <c r="AA37" s="764"/>
      <c r="AB37" s="764"/>
      <c r="AC37" s="764"/>
      <c r="AD37" s="764"/>
      <c r="AE37" s="764"/>
      <c r="AF37" s="764"/>
      <c r="AG37" s="793"/>
      <c r="AH37" s="793"/>
      <c r="AI37" s="793"/>
      <c r="AJ37" s="793"/>
      <c r="AK37" s="793"/>
      <c r="AL37" s="793"/>
      <c r="AM37" s="793"/>
      <c r="AN37" s="793"/>
      <c r="AO37" s="764"/>
      <c r="AP37" s="764"/>
    </row>
    <row r="38" spans="1:42" ht="14.9" customHeight="1">
      <c r="A38" s="339" t="s">
        <v>261</v>
      </c>
      <c r="B38" s="124" t="s">
        <v>258</v>
      </c>
      <c r="C38" s="291">
        <v>0.5</v>
      </c>
      <c r="D38" s="39">
        <v>0.6</v>
      </c>
      <c r="E38" s="39">
        <v>0.4</v>
      </c>
      <c r="F38" s="39">
        <v>0.4</v>
      </c>
      <c r="G38" s="39">
        <v>0.2</v>
      </c>
      <c r="H38" s="39">
        <v>0.1</v>
      </c>
      <c r="I38" s="39">
        <v>0.1</v>
      </c>
      <c r="J38" s="39">
        <v>0.1</v>
      </c>
      <c r="K38" s="39">
        <v>0.2</v>
      </c>
      <c r="L38" s="39">
        <v>0.2</v>
      </c>
      <c r="M38" s="39">
        <v>0.2</v>
      </c>
      <c r="N38" s="39">
        <v>0.2</v>
      </c>
      <c r="O38" s="764"/>
      <c r="P38" s="764"/>
      <c r="Q38" s="764"/>
      <c r="R38" s="764"/>
      <c r="S38" s="764"/>
      <c r="T38" s="764"/>
      <c r="U38" s="764"/>
      <c r="V38" s="764"/>
      <c r="W38" s="764"/>
      <c r="X38" s="764"/>
      <c r="Y38" s="764"/>
      <c r="Z38" s="764"/>
      <c r="AA38" s="764"/>
      <c r="AB38" s="764"/>
      <c r="AC38" s="764"/>
      <c r="AD38" s="764"/>
      <c r="AE38" s="764"/>
      <c r="AF38" s="764"/>
      <c r="AG38" s="793"/>
      <c r="AH38" s="793"/>
      <c r="AI38" s="793"/>
      <c r="AJ38" s="793"/>
      <c r="AK38" s="793"/>
      <c r="AL38" s="793"/>
      <c r="AM38" s="793"/>
      <c r="AN38" s="793"/>
      <c r="AO38" s="764"/>
      <c r="AP38" s="764"/>
    </row>
    <row r="39" spans="1:42" ht="14.9" customHeight="1">
      <c r="A39" s="339" t="s">
        <v>262</v>
      </c>
      <c r="B39" s="124" t="s">
        <v>258</v>
      </c>
      <c r="C39" s="291">
        <v>0.7</v>
      </c>
      <c r="D39" s="39" t="s">
        <v>484</v>
      </c>
      <c r="E39" s="39" t="s">
        <v>484</v>
      </c>
      <c r="F39" s="39" t="s">
        <v>484</v>
      </c>
      <c r="G39" s="39" t="s">
        <v>484</v>
      </c>
      <c r="H39" s="39" t="s">
        <v>484</v>
      </c>
      <c r="I39" s="39" t="s">
        <v>484</v>
      </c>
      <c r="J39" s="39" t="s">
        <v>484</v>
      </c>
      <c r="K39" s="39" t="s">
        <v>484</v>
      </c>
      <c r="L39" s="39" t="s">
        <v>484</v>
      </c>
      <c r="M39" s="39" t="s">
        <v>484</v>
      </c>
      <c r="N39" s="39" t="s">
        <v>484</v>
      </c>
      <c r="O39" s="764"/>
      <c r="P39" s="764"/>
      <c r="Q39" s="764"/>
      <c r="R39" s="764"/>
      <c r="S39" s="764"/>
      <c r="T39" s="764"/>
      <c r="U39" s="764"/>
      <c r="V39" s="764"/>
      <c r="W39" s="764"/>
      <c r="X39" s="764"/>
      <c r="Y39" s="764"/>
      <c r="Z39" s="764"/>
      <c r="AA39" s="764"/>
      <c r="AB39" s="764"/>
      <c r="AC39" s="764"/>
      <c r="AD39" s="764"/>
      <c r="AE39" s="764"/>
      <c r="AF39" s="764"/>
      <c r="AG39" s="793"/>
      <c r="AH39" s="793"/>
      <c r="AI39" s="793"/>
      <c r="AJ39" s="793"/>
      <c r="AK39" s="793"/>
      <c r="AL39" s="793"/>
      <c r="AM39" s="793"/>
      <c r="AN39" s="793"/>
      <c r="AO39" s="764"/>
      <c r="AP39" s="764"/>
    </row>
    <row r="40" spans="1:42" ht="14.9" customHeight="1">
      <c r="A40" s="299" t="s">
        <v>265</v>
      </c>
      <c r="B40" s="124" t="s">
        <v>258</v>
      </c>
      <c r="C40" s="291">
        <v>1.4</v>
      </c>
      <c r="D40" s="39">
        <v>1.3</v>
      </c>
      <c r="E40" s="39">
        <v>0.9</v>
      </c>
      <c r="F40" s="39">
        <v>0.7</v>
      </c>
      <c r="G40" s="39">
        <v>0.1</v>
      </c>
      <c r="H40" s="39">
        <v>0.3</v>
      </c>
      <c r="I40" s="39">
        <v>0.2</v>
      </c>
      <c r="J40" s="39">
        <v>0.1</v>
      </c>
      <c r="K40" s="39" t="s">
        <v>484</v>
      </c>
      <c r="L40" s="39" t="s">
        <v>484</v>
      </c>
      <c r="M40" s="39" t="s">
        <v>484</v>
      </c>
      <c r="N40" s="39" t="s">
        <v>484</v>
      </c>
      <c r="O40" s="764"/>
      <c r="P40" s="764"/>
      <c r="Q40" s="764"/>
      <c r="R40" s="764"/>
      <c r="S40" s="764"/>
      <c r="T40" s="764"/>
      <c r="U40" s="764"/>
      <c r="V40" s="764"/>
      <c r="W40" s="764"/>
      <c r="X40" s="764"/>
      <c r="Y40" s="764"/>
      <c r="Z40" s="764"/>
      <c r="AA40" s="764"/>
      <c r="AB40" s="764"/>
      <c r="AC40" s="764"/>
      <c r="AD40" s="764"/>
      <c r="AE40" s="764"/>
      <c r="AF40" s="764"/>
      <c r="AG40" s="793"/>
      <c r="AH40" s="793"/>
      <c r="AI40" s="793"/>
      <c r="AJ40" s="793"/>
      <c r="AK40" s="793"/>
      <c r="AL40" s="793"/>
      <c r="AM40" s="793"/>
      <c r="AN40" s="793"/>
      <c r="AO40" s="764"/>
      <c r="AP40" s="764"/>
    </row>
    <row r="41" spans="1:42" ht="14.9" customHeight="1">
      <c r="A41" s="875" t="s">
        <v>485</v>
      </c>
      <c r="B41" s="818" t="s">
        <v>258</v>
      </c>
      <c r="C41" s="865">
        <v>2.4</v>
      </c>
      <c r="D41" s="876">
        <v>2.6</v>
      </c>
      <c r="E41" s="876">
        <v>2.8</v>
      </c>
      <c r="F41" s="876">
        <v>2.8</v>
      </c>
      <c r="G41" s="876">
        <v>2.1</v>
      </c>
      <c r="H41" s="876">
        <v>1.4</v>
      </c>
      <c r="I41" s="876">
        <v>1.1000000000000001</v>
      </c>
      <c r="J41" s="876">
        <v>1.1000000000000001</v>
      </c>
      <c r="K41" s="876">
        <v>1.2</v>
      </c>
      <c r="L41" s="876">
        <v>1.1000000000000001</v>
      </c>
      <c r="M41" s="876">
        <v>1</v>
      </c>
      <c r="N41" s="876">
        <v>1</v>
      </c>
      <c r="O41" s="764"/>
      <c r="P41" s="764"/>
      <c r="Q41" s="764"/>
      <c r="R41" s="764"/>
      <c r="S41" s="764"/>
      <c r="T41" s="764"/>
      <c r="U41" s="764"/>
      <c r="V41" s="764"/>
      <c r="W41" s="764"/>
      <c r="X41" s="764"/>
      <c r="Y41" s="764"/>
      <c r="Z41" s="764"/>
      <c r="AA41" s="764"/>
      <c r="AB41" s="764"/>
      <c r="AC41" s="764"/>
      <c r="AD41" s="764"/>
      <c r="AE41" s="764"/>
      <c r="AF41" s="764"/>
      <c r="AG41" s="793"/>
      <c r="AH41" s="793"/>
      <c r="AI41" s="793"/>
      <c r="AJ41" s="793"/>
      <c r="AK41" s="793"/>
      <c r="AL41" s="793"/>
      <c r="AM41" s="793"/>
      <c r="AN41" s="793"/>
      <c r="AO41" s="764"/>
      <c r="AP41" s="764"/>
    </row>
    <row r="42" spans="1:42" ht="14.9" customHeight="1">
      <c r="A42" s="88" t="s">
        <v>267</v>
      </c>
      <c r="B42" s="124"/>
      <c r="C42" s="296"/>
      <c r="D42" s="154"/>
      <c r="E42" s="154"/>
      <c r="F42" s="154"/>
      <c r="G42" s="154"/>
      <c r="H42" s="154"/>
      <c r="I42" s="154"/>
      <c r="J42" s="154"/>
      <c r="K42" s="154"/>
      <c r="L42" s="154"/>
      <c r="M42" s="154"/>
      <c r="N42" s="154"/>
      <c r="O42" s="764"/>
      <c r="P42" s="764"/>
      <c r="Q42" s="764"/>
      <c r="R42" s="764"/>
      <c r="S42" s="764"/>
      <c r="T42" s="764"/>
      <c r="U42" s="764"/>
      <c r="V42" s="764"/>
      <c r="W42" s="764"/>
      <c r="X42" s="764"/>
      <c r="Y42" s="764"/>
      <c r="Z42" s="764"/>
      <c r="AA42" s="764"/>
      <c r="AB42" s="764"/>
      <c r="AC42" s="764"/>
      <c r="AD42" s="764"/>
      <c r="AE42" s="764"/>
      <c r="AF42" s="764"/>
      <c r="AG42" s="793"/>
      <c r="AH42" s="793"/>
      <c r="AI42" s="793"/>
      <c r="AJ42" s="793"/>
      <c r="AK42" s="793"/>
      <c r="AL42" s="793"/>
      <c r="AM42" s="793"/>
      <c r="AN42" s="793"/>
      <c r="AO42" s="764"/>
      <c r="AP42" s="764"/>
    </row>
    <row r="43" spans="1:42" ht="14.9" customHeight="1">
      <c r="A43" s="71" t="s">
        <v>268</v>
      </c>
      <c r="B43" s="124" t="s">
        <v>258</v>
      </c>
      <c r="C43" s="291">
        <v>0.3</v>
      </c>
      <c r="D43" s="39">
        <v>0.3</v>
      </c>
      <c r="E43" s="39">
        <v>0.3</v>
      </c>
      <c r="F43" s="39">
        <v>0.3</v>
      </c>
      <c r="G43" s="39">
        <v>0.3</v>
      </c>
      <c r="H43" s="39">
        <v>0.3</v>
      </c>
      <c r="I43" s="39">
        <v>0.3</v>
      </c>
      <c r="J43" s="39">
        <v>0.3</v>
      </c>
      <c r="K43" s="39">
        <v>0.3</v>
      </c>
      <c r="L43" s="39">
        <v>0.3</v>
      </c>
      <c r="M43" s="39">
        <v>0.3</v>
      </c>
      <c r="N43" s="39">
        <v>0.3</v>
      </c>
      <c r="O43" s="764"/>
      <c r="P43" s="764"/>
      <c r="Q43" s="764"/>
      <c r="R43" s="764"/>
      <c r="S43" s="764"/>
      <c r="T43" s="764"/>
      <c r="U43" s="764"/>
      <c r="V43" s="764"/>
      <c r="W43" s="764"/>
      <c r="X43" s="764"/>
      <c r="Y43" s="764"/>
      <c r="Z43" s="764"/>
      <c r="AA43" s="764"/>
      <c r="AB43" s="764"/>
      <c r="AC43" s="764"/>
      <c r="AD43" s="764"/>
      <c r="AE43" s="764"/>
      <c r="AF43" s="764"/>
      <c r="AG43" s="793"/>
      <c r="AH43" s="793"/>
      <c r="AI43" s="793"/>
      <c r="AJ43" s="793"/>
      <c r="AK43" s="793"/>
      <c r="AL43" s="793"/>
      <c r="AM43" s="793"/>
      <c r="AN43" s="793"/>
      <c r="AO43" s="764"/>
      <c r="AP43" s="764"/>
    </row>
    <row r="44" spans="1:42" ht="14.9" customHeight="1">
      <c r="A44" s="299" t="s">
        <v>260</v>
      </c>
      <c r="B44" s="124" t="s">
        <v>258</v>
      </c>
      <c r="C44" s="291">
        <v>0.2</v>
      </c>
      <c r="D44" s="39">
        <v>0.2</v>
      </c>
      <c r="E44" s="39">
        <v>0.2</v>
      </c>
      <c r="F44" s="39">
        <v>0.2</v>
      </c>
      <c r="G44" s="39">
        <v>0.2</v>
      </c>
      <c r="H44" s="39">
        <v>0.2</v>
      </c>
      <c r="I44" s="39">
        <v>0.2</v>
      </c>
      <c r="J44" s="39">
        <v>0.2</v>
      </c>
      <c r="K44" s="39">
        <v>0.2</v>
      </c>
      <c r="L44" s="39">
        <v>0.2</v>
      </c>
      <c r="M44" s="39">
        <v>0.2</v>
      </c>
      <c r="N44" s="39">
        <v>0.1</v>
      </c>
      <c r="O44" s="764"/>
      <c r="P44" s="764"/>
      <c r="Q44" s="764"/>
      <c r="R44" s="764"/>
      <c r="S44" s="764"/>
      <c r="T44" s="764"/>
      <c r="U44" s="764"/>
      <c r="V44" s="764"/>
      <c r="W44" s="764"/>
      <c r="X44" s="764"/>
      <c r="Y44" s="764"/>
      <c r="Z44" s="764"/>
      <c r="AA44" s="764"/>
      <c r="AB44" s="764"/>
      <c r="AC44" s="764"/>
      <c r="AD44" s="764"/>
      <c r="AE44" s="764"/>
      <c r="AF44" s="764"/>
      <c r="AG44" s="793"/>
      <c r="AH44" s="793"/>
      <c r="AI44" s="793"/>
      <c r="AJ44" s="793"/>
      <c r="AK44" s="793"/>
      <c r="AL44" s="793"/>
      <c r="AM44" s="793"/>
      <c r="AN44" s="793"/>
      <c r="AO44" s="764"/>
      <c r="AP44" s="764"/>
    </row>
    <row r="45" spans="1:42" ht="14.9" customHeight="1">
      <c r="A45" s="875" t="s">
        <v>486</v>
      </c>
      <c r="B45" s="124" t="s">
        <v>258</v>
      </c>
      <c r="C45" s="291">
        <v>0.2</v>
      </c>
      <c r="D45" s="39">
        <v>0.2</v>
      </c>
      <c r="E45" s="39">
        <v>0.2</v>
      </c>
      <c r="F45" s="39">
        <v>0.2</v>
      </c>
      <c r="G45" s="39">
        <v>0.2</v>
      </c>
      <c r="H45" s="39">
        <v>0.2</v>
      </c>
      <c r="I45" s="39">
        <v>0.2</v>
      </c>
      <c r="J45" s="39">
        <v>0.2</v>
      </c>
      <c r="K45" s="39">
        <v>0.2</v>
      </c>
      <c r="L45" s="39">
        <v>0.2</v>
      </c>
      <c r="M45" s="39">
        <v>0.2</v>
      </c>
      <c r="N45" s="39">
        <v>0.2</v>
      </c>
      <c r="O45" s="764"/>
      <c r="P45" s="764"/>
      <c r="Q45" s="764"/>
      <c r="R45" s="764"/>
      <c r="S45" s="764"/>
      <c r="T45" s="764"/>
      <c r="U45" s="764"/>
      <c r="V45" s="764"/>
      <c r="W45" s="764"/>
      <c r="X45" s="764"/>
      <c r="Y45" s="764"/>
      <c r="Z45" s="764"/>
      <c r="AA45" s="764"/>
      <c r="AB45" s="764"/>
      <c r="AC45" s="764"/>
      <c r="AD45" s="764"/>
      <c r="AE45" s="764"/>
      <c r="AF45" s="764"/>
      <c r="AG45" s="793"/>
      <c r="AH45" s="793"/>
      <c r="AI45" s="793"/>
      <c r="AJ45" s="793"/>
      <c r="AK45" s="793"/>
      <c r="AL45" s="793"/>
      <c r="AM45" s="793"/>
      <c r="AN45" s="793"/>
      <c r="AO45" s="764"/>
      <c r="AP45" s="764"/>
    </row>
    <row r="46" spans="1:42" ht="14.9" customHeight="1">
      <c r="A46" s="397"/>
      <c r="B46" s="400"/>
      <c r="C46" s="398" t="s">
        <v>291</v>
      </c>
      <c r="D46" s="398" t="s">
        <v>459</v>
      </c>
      <c r="E46" s="398" t="s">
        <v>460</v>
      </c>
      <c r="F46" s="398" t="s">
        <v>461</v>
      </c>
      <c r="G46" s="398" t="s">
        <v>322</v>
      </c>
      <c r="H46" s="400" t="s">
        <v>462</v>
      </c>
      <c r="I46" s="400" t="s">
        <v>463</v>
      </c>
      <c r="J46" s="400" t="s">
        <v>464</v>
      </c>
      <c r="K46" s="400" t="s">
        <v>465</v>
      </c>
      <c r="L46" s="400" t="s">
        <v>466</v>
      </c>
      <c r="M46" s="400" t="s">
        <v>467</v>
      </c>
      <c r="N46" s="400" t="s">
        <v>468</v>
      </c>
      <c r="O46" s="764"/>
      <c r="P46" s="764"/>
      <c r="Q46" s="764"/>
      <c r="R46" s="764"/>
      <c r="S46" s="764"/>
      <c r="T46" s="764"/>
      <c r="U46" s="764"/>
      <c r="V46" s="764"/>
      <c r="W46" s="764"/>
      <c r="X46" s="764"/>
      <c r="Y46" s="764"/>
      <c r="Z46" s="764"/>
      <c r="AA46" s="764"/>
      <c r="AB46" s="764"/>
      <c r="AC46" s="764"/>
      <c r="AD46" s="764"/>
      <c r="AE46" s="764"/>
      <c r="AF46" s="764"/>
      <c r="AG46" s="793"/>
      <c r="AH46" s="793"/>
      <c r="AI46" s="793"/>
      <c r="AJ46" s="793"/>
      <c r="AK46" s="793"/>
      <c r="AL46" s="793"/>
      <c r="AM46" s="793"/>
      <c r="AN46" s="793"/>
      <c r="AO46" s="764"/>
      <c r="AP46" s="764"/>
    </row>
    <row r="47" spans="1:42" ht="14.9" customHeight="1">
      <c r="A47" s="88" t="s">
        <v>256</v>
      </c>
      <c r="B47" s="88"/>
      <c r="C47" s="296"/>
      <c r="D47" s="154"/>
      <c r="E47" s="154"/>
      <c r="F47" s="154"/>
      <c r="G47" s="154"/>
      <c r="H47" s="154"/>
      <c r="I47" s="154"/>
      <c r="J47" s="154"/>
      <c r="K47" s="154"/>
      <c r="L47" s="154"/>
      <c r="M47" s="154"/>
      <c r="N47" s="154"/>
      <c r="O47" s="764"/>
      <c r="P47" s="764"/>
      <c r="Q47" s="764"/>
      <c r="R47" s="764"/>
      <c r="S47" s="764"/>
      <c r="T47" s="764"/>
      <c r="U47" s="764"/>
      <c r="V47" s="764"/>
      <c r="W47" s="764"/>
      <c r="X47" s="764"/>
      <c r="Y47" s="764"/>
      <c r="Z47" s="764"/>
      <c r="AA47" s="764"/>
      <c r="AB47" s="764"/>
      <c r="AC47" s="764"/>
      <c r="AD47" s="764"/>
      <c r="AE47" s="764"/>
      <c r="AF47" s="764"/>
      <c r="AG47" s="793"/>
      <c r="AH47" s="793"/>
      <c r="AI47" s="793"/>
      <c r="AJ47" s="793"/>
      <c r="AK47" s="793"/>
      <c r="AL47" s="793"/>
      <c r="AM47" s="793"/>
      <c r="AN47" s="793"/>
      <c r="AO47" s="764"/>
      <c r="AP47" s="764"/>
    </row>
    <row r="48" spans="1:42" ht="14.9" customHeight="1">
      <c r="A48" s="71" t="s">
        <v>269</v>
      </c>
      <c r="B48" s="124" t="s">
        <v>270</v>
      </c>
      <c r="C48" s="296">
        <v>0.44</v>
      </c>
      <c r="D48" s="154" t="s">
        <v>487</v>
      </c>
      <c r="E48" s="154" t="s">
        <v>488</v>
      </c>
      <c r="F48" s="154" t="s">
        <v>489</v>
      </c>
      <c r="G48" s="154" t="s">
        <v>490</v>
      </c>
      <c r="H48" s="154" t="s">
        <v>491</v>
      </c>
      <c r="I48" s="154" t="s">
        <v>492</v>
      </c>
      <c r="J48" s="154" t="s">
        <v>493</v>
      </c>
      <c r="K48" s="154" t="s">
        <v>494</v>
      </c>
      <c r="L48" s="154" t="s">
        <v>492</v>
      </c>
      <c r="M48" s="154" t="s">
        <v>494</v>
      </c>
      <c r="N48" s="154" t="s">
        <v>495</v>
      </c>
      <c r="O48" s="764"/>
      <c r="P48" s="764"/>
      <c r="Q48" s="764"/>
      <c r="R48" s="764"/>
      <c r="S48" s="764"/>
      <c r="T48" s="764"/>
      <c r="U48" s="764"/>
      <c r="V48" s="764"/>
      <c r="W48" s="764"/>
      <c r="X48" s="764"/>
      <c r="Y48" s="764"/>
      <c r="Z48" s="764"/>
      <c r="AA48" s="764"/>
      <c r="AB48" s="764"/>
      <c r="AC48" s="764"/>
      <c r="AD48" s="764"/>
      <c r="AE48" s="764"/>
      <c r="AF48" s="764"/>
      <c r="AG48" s="793"/>
      <c r="AH48" s="793"/>
      <c r="AI48" s="793"/>
      <c r="AJ48" s="793"/>
      <c r="AK48" s="793"/>
      <c r="AL48" s="793"/>
      <c r="AM48" s="793"/>
      <c r="AN48" s="793"/>
      <c r="AO48" s="764"/>
      <c r="AP48" s="764"/>
    </row>
    <row r="49" spans="1:42" ht="14.9" customHeight="1">
      <c r="A49" s="299" t="s">
        <v>272</v>
      </c>
      <c r="B49" s="124" t="s">
        <v>270</v>
      </c>
      <c r="C49" s="296">
        <v>0.36</v>
      </c>
      <c r="D49" s="862" t="s">
        <v>496</v>
      </c>
      <c r="E49" s="154" t="s">
        <v>497</v>
      </c>
      <c r="F49" s="154" t="s">
        <v>498</v>
      </c>
      <c r="G49" s="154" t="s">
        <v>455</v>
      </c>
      <c r="H49" s="154" t="s">
        <v>490</v>
      </c>
      <c r="I49" s="154" t="s">
        <v>488</v>
      </c>
      <c r="J49" s="154" t="s">
        <v>499</v>
      </c>
      <c r="K49" s="154" t="s">
        <v>500</v>
      </c>
      <c r="L49" s="154" t="s">
        <v>490</v>
      </c>
      <c r="M49" s="154" t="s">
        <v>496</v>
      </c>
      <c r="N49" s="154" t="s">
        <v>501</v>
      </c>
      <c r="O49" s="764"/>
      <c r="P49" s="764"/>
      <c r="Q49" s="764"/>
      <c r="R49" s="764"/>
      <c r="S49" s="764"/>
      <c r="T49" s="764"/>
      <c r="U49" s="764"/>
      <c r="V49" s="764"/>
      <c r="W49" s="764"/>
      <c r="X49" s="764"/>
      <c r="Y49" s="764"/>
      <c r="Z49" s="764"/>
      <c r="AA49" s="764"/>
      <c r="AB49" s="764"/>
      <c r="AC49" s="764"/>
      <c r="AD49" s="764"/>
      <c r="AE49" s="764"/>
      <c r="AF49" s="764"/>
      <c r="AG49" s="793"/>
      <c r="AH49" s="793"/>
      <c r="AI49" s="793"/>
      <c r="AJ49" s="793"/>
      <c r="AK49" s="793"/>
      <c r="AL49" s="793"/>
      <c r="AM49" s="793"/>
      <c r="AN49" s="793"/>
      <c r="AO49" s="764"/>
      <c r="AP49" s="764"/>
    </row>
    <row r="50" spans="1:42" ht="14.9" customHeight="1">
      <c r="A50" s="299" t="s">
        <v>274</v>
      </c>
      <c r="B50" s="124" t="s">
        <v>50</v>
      </c>
      <c r="C50" s="340">
        <v>0.81100000000000005</v>
      </c>
      <c r="D50" s="862" t="s">
        <v>502</v>
      </c>
      <c r="E50" s="862" t="s">
        <v>503</v>
      </c>
      <c r="F50" s="862" t="s">
        <v>504</v>
      </c>
      <c r="G50" s="862" t="s">
        <v>456</v>
      </c>
      <c r="H50" s="862" t="s">
        <v>505</v>
      </c>
      <c r="I50" s="862" t="s">
        <v>506</v>
      </c>
      <c r="J50" s="862" t="s">
        <v>507</v>
      </c>
      <c r="K50" s="862" t="s">
        <v>508</v>
      </c>
      <c r="L50" s="862" t="s">
        <v>509</v>
      </c>
      <c r="M50" s="862" t="s">
        <v>510</v>
      </c>
      <c r="N50" s="862" t="s">
        <v>511</v>
      </c>
      <c r="O50" s="764"/>
      <c r="P50" s="764"/>
      <c r="Q50" s="764"/>
      <c r="R50" s="764"/>
      <c r="S50" s="764"/>
      <c r="T50" s="778"/>
      <c r="U50" s="778"/>
      <c r="V50" s="778"/>
      <c r="W50" s="778"/>
      <c r="X50" s="778"/>
      <c r="Y50" s="778"/>
      <c r="Z50" s="778"/>
      <c r="AA50" s="778"/>
      <c r="AB50" s="764"/>
      <c r="AC50" s="778"/>
      <c r="AD50" s="764"/>
      <c r="AE50" s="764"/>
      <c r="AF50" s="764"/>
      <c r="AG50" s="793"/>
      <c r="AH50" s="793"/>
      <c r="AI50" s="793"/>
      <c r="AJ50" s="793"/>
      <c r="AK50" s="793"/>
      <c r="AL50" s="793"/>
      <c r="AM50" s="793"/>
      <c r="AN50" s="793"/>
      <c r="AO50" s="764"/>
      <c r="AP50" s="778"/>
    </row>
    <row r="51" spans="1:42" ht="14.9" customHeight="1">
      <c r="A51" s="71" t="s">
        <v>277</v>
      </c>
      <c r="B51" s="124" t="s">
        <v>270</v>
      </c>
      <c r="C51" s="296">
        <v>1.56</v>
      </c>
      <c r="D51" s="154">
        <v>1.56</v>
      </c>
      <c r="E51" s="154">
        <v>1.89</v>
      </c>
      <c r="F51" s="154">
        <v>1.91</v>
      </c>
      <c r="G51" s="154">
        <v>1.81</v>
      </c>
      <c r="H51" s="154">
        <v>2.0699999999999998</v>
      </c>
      <c r="I51" s="154">
        <v>2.19</v>
      </c>
      <c r="J51" s="154">
        <v>1.97</v>
      </c>
      <c r="K51" s="154">
        <v>1.67</v>
      </c>
      <c r="L51" s="154">
        <v>1.67</v>
      </c>
      <c r="M51" s="154">
        <v>1.81</v>
      </c>
      <c r="N51" s="154">
        <v>1.83</v>
      </c>
      <c r="O51" s="764"/>
      <c r="P51" s="764"/>
      <c r="Q51" s="764"/>
      <c r="R51" s="764"/>
      <c r="S51" s="764"/>
      <c r="T51" s="764"/>
      <c r="U51" s="764"/>
      <c r="V51" s="764"/>
      <c r="W51" s="764"/>
      <c r="X51" s="764"/>
      <c r="Y51" s="764"/>
      <c r="Z51" s="764"/>
      <c r="AA51" s="764"/>
      <c r="AB51" s="764"/>
      <c r="AC51" s="764"/>
      <c r="AD51" s="764"/>
      <c r="AE51" s="764"/>
      <c r="AF51" s="764"/>
      <c r="AG51" s="793"/>
      <c r="AH51" s="793"/>
      <c r="AI51" s="793"/>
      <c r="AJ51" s="793"/>
      <c r="AK51" s="793"/>
      <c r="AL51" s="793"/>
      <c r="AM51" s="793"/>
      <c r="AN51" s="793"/>
      <c r="AO51" s="764"/>
      <c r="AP51" s="764"/>
    </row>
    <row r="52" spans="1:42" ht="14.9" customHeight="1">
      <c r="A52" s="71" t="s">
        <v>278</v>
      </c>
      <c r="B52" s="124" t="s">
        <v>270</v>
      </c>
      <c r="C52" s="296">
        <v>2.2200000000000002</v>
      </c>
      <c r="D52" s="154">
        <v>2.2200000000000002</v>
      </c>
      <c r="E52" s="154">
        <v>2.6</v>
      </c>
      <c r="F52" s="154">
        <v>2.5099999999999998</v>
      </c>
      <c r="G52" s="154">
        <v>2.29</v>
      </c>
      <c r="H52" s="154">
        <v>2.44</v>
      </c>
      <c r="I52" s="154">
        <v>2.77</v>
      </c>
      <c r="J52" s="154">
        <v>2.77</v>
      </c>
      <c r="K52" s="154">
        <v>2.4500000000000002</v>
      </c>
      <c r="L52" s="154">
        <v>2.4300000000000002</v>
      </c>
      <c r="M52" s="154">
        <v>2.72</v>
      </c>
      <c r="N52" s="154">
        <v>2.5499999999999998</v>
      </c>
      <c r="O52" s="764"/>
      <c r="P52" s="764"/>
      <c r="Q52" s="764"/>
      <c r="R52" s="764"/>
      <c r="S52" s="764"/>
      <c r="T52" s="764"/>
      <c r="U52" s="764"/>
      <c r="V52" s="764"/>
      <c r="W52" s="764"/>
      <c r="X52" s="764"/>
      <c r="Y52" s="764"/>
      <c r="Z52" s="764"/>
      <c r="AA52" s="764"/>
      <c r="AB52" s="764"/>
      <c r="AC52" s="764"/>
      <c r="AD52" s="764"/>
      <c r="AE52" s="764"/>
      <c r="AF52" s="764"/>
      <c r="AG52" s="793"/>
      <c r="AH52" s="793"/>
      <c r="AI52" s="793"/>
      <c r="AJ52" s="793"/>
      <c r="AK52" s="793"/>
      <c r="AL52" s="793"/>
      <c r="AM52" s="793"/>
      <c r="AN52" s="793"/>
      <c r="AO52" s="764"/>
      <c r="AP52" s="764"/>
    </row>
    <row r="53" spans="1:42" ht="14.9" customHeight="1">
      <c r="A53" s="71" t="s">
        <v>279</v>
      </c>
      <c r="B53" s="124" t="s">
        <v>280</v>
      </c>
      <c r="C53" s="296">
        <v>0.37</v>
      </c>
      <c r="D53" s="154">
        <v>0.31</v>
      </c>
      <c r="E53" s="154">
        <v>0.26</v>
      </c>
      <c r="F53" s="154">
        <v>0.31</v>
      </c>
      <c r="G53" s="154">
        <v>0.28000000000000003</v>
      </c>
      <c r="H53" s="154">
        <v>0.31</v>
      </c>
      <c r="I53" s="154">
        <v>0.62</v>
      </c>
      <c r="J53" s="154">
        <v>0.35</v>
      </c>
      <c r="K53" s="154">
        <v>0.38</v>
      </c>
      <c r="L53" s="154">
        <v>0.36</v>
      </c>
      <c r="M53" s="154">
        <v>0.37</v>
      </c>
      <c r="N53" s="154">
        <v>0.23</v>
      </c>
      <c r="O53" s="764"/>
      <c r="P53" s="764"/>
      <c r="Q53" s="764"/>
      <c r="R53" s="764"/>
      <c r="S53" s="764"/>
      <c r="T53" s="764"/>
      <c r="U53" s="764"/>
      <c r="V53" s="764"/>
      <c r="W53" s="764"/>
      <c r="X53" s="764"/>
      <c r="Y53" s="764"/>
      <c r="Z53" s="764"/>
      <c r="AA53" s="764"/>
      <c r="AB53" s="764"/>
      <c r="AC53" s="764"/>
      <c r="AD53" s="764"/>
      <c r="AE53" s="764"/>
      <c r="AF53" s="764"/>
      <c r="AG53" s="793"/>
      <c r="AH53" s="793"/>
      <c r="AI53" s="793"/>
      <c r="AJ53" s="793"/>
      <c r="AK53" s="793"/>
      <c r="AL53" s="793"/>
      <c r="AM53" s="793"/>
      <c r="AN53" s="793"/>
      <c r="AO53" s="764"/>
      <c r="AP53" s="764"/>
    </row>
    <row r="54" spans="1:42" ht="14.9" customHeight="1">
      <c r="A54" s="875" t="s">
        <v>281</v>
      </c>
      <c r="B54" s="818" t="s">
        <v>375</v>
      </c>
      <c r="C54" s="819">
        <v>41</v>
      </c>
      <c r="D54" s="877">
        <v>14</v>
      </c>
      <c r="E54" s="877">
        <v>19</v>
      </c>
      <c r="F54" s="877">
        <v>34</v>
      </c>
      <c r="G54" s="877">
        <v>19</v>
      </c>
      <c r="H54" s="877">
        <v>20</v>
      </c>
      <c r="I54" s="877">
        <v>105</v>
      </c>
      <c r="J54" s="877">
        <v>29</v>
      </c>
      <c r="K54" s="877">
        <v>31</v>
      </c>
      <c r="L54" s="877">
        <v>45</v>
      </c>
      <c r="M54" s="877">
        <v>98</v>
      </c>
      <c r="N54" s="877">
        <v>13</v>
      </c>
      <c r="O54" s="764"/>
      <c r="P54" s="793"/>
      <c r="Q54" s="764"/>
      <c r="R54" s="764"/>
      <c r="S54" s="764"/>
      <c r="T54" s="764"/>
      <c r="U54" s="764"/>
      <c r="V54" s="764"/>
      <c r="W54" s="764"/>
      <c r="X54" s="764"/>
      <c r="Y54" s="764"/>
      <c r="Z54" s="764"/>
      <c r="AA54" s="764"/>
      <c r="AB54" s="764"/>
      <c r="AC54" s="764"/>
      <c r="AD54" s="764"/>
      <c r="AE54" s="764"/>
      <c r="AF54" s="764"/>
      <c r="AG54" s="793"/>
      <c r="AH54" s="793"/>
      <c r="AI54" s="793"/>
      <c r="AJ54" s="793"/>
      <c r="AK54" s="793"/>
      <c r="AL54" s="793"/>
      <c r="AM54" s="793"/>
      <c r="AN54" s="793"/>
      <c r="AO54" s="764"/>
      <c r="AP54" s="764"/>
    </row>
    <row r="55" spans="1:42" ht="14.9" customHeight="1">
      <c r="A55" s="88" t="s">
        <v>267</v>
      </c>
      <c r="B55" s="124"/>
      <c r="C55" s="296"/>
      <c r="D55" s="154"/>
      <c r="E55" s="154"/>
      <c r="F55" s="154"/>
      <c r="G55" s="154"/>
      <c r="H55" s="154"/>
      <c r="I55" s="154"/>
      <c r="J55" s="154"/>
      <c r="K55" s="154"/>
      <c r="L55" s="154"/>
      <c r="M55" s="154"/>
      <c r="N55" s="154"/>
      <c r="O55" s="764"/>
      <c r="P55" s="764"/>
      <c r="Q55" s="764"/>
      <c r="R55" s="764"/>
      <c r="S55" s="764"/>
      <c r="T55" s="764"/>
      <c r="U55" s="764"/>
      <c r="V55" s="764"/>
      <c r="W55" s="764"/>
      <c r="X55" s="764"/>
      <c r="Y55" s="764"/>
      <c r="Z55" s="764"/>
      <c r="AA55" s="764"/>
      <c r="AB55" s="764"/>
      <c r="AC55" s="764"/>
      <c r="AD55" s="764"/>
      <c r="AE55" s="764"/>
      <c r="AF55" s="764"/>
      <c r="AG55" s="793"/>
      <c r="AH55" s="793"/>
      <c r="AI55" s="793"/>
      <c r="AJ55" s="793"/>
      <c r="AK55" s="793"/>
      <c r="AL55" s="793"/>
      <c r="AM55" s="793"/>
      <c r="AN55" s="793"/>
      <c r="AO55" s="764"/>
      <c r="AP55" s="764"/>
    </row>
    <row r="56" spans="1:42" ht="14.9" customHeight="1">
      <c r="A56" s="875" t="s">
        <v>283</v>
      </c>
      <c r="B56" s="818" t="s">
        <v>270</v>
      </c>
      <c r="C56" s="823">
        <v>0.2</v>
      </c>
      <c r="D56" s="878">
        <v>0.2</v>
      </c>
      <c r="E56" s="878">
        <v>0.28000000000000003</v>
      </c>
      <c r="F56" s="878">
        <v>0.25</v>
      </c>
      <c r="G56" s="878">
        <v>0.16</v>
      </c>
      <c r="H56" s="878">
        <v>0.18</v>
      </c>
      <c r="I56" s="878">
        <v>0.3</v>
      </c>
      <c r="J56" s="878">
        <v>0.28000000000000003</v>
      </c>
      <c r="K56" s="878">
        <v>0.12</v>
      </c>
      <c r="L56" s="878">
        <v>0.21</v>
      </c>
      <c r="M56" s="878">
        <v>0.23</v>
      </c>
      <c r="N56" s="878">
        <v>0.15</v>
      </c>
      <c r="O56" s="764"/>
      <c r="P56" s="764"/>
      <c r="Q56" s="764"/>
      <c r="R56" s="764"/>
      <c r="S56" s="764"/>
      <c r="T56" s="764"/>
      <c r="U56" s="764"/>
      <c r="V56" s="764"/>
      <c r="W56" s="764"/>
      <c r="X56" s="764"/>
      <c r="Y56" s="764"/>
      <c r="Z56" s="764"/>
      <c r="AA56" s="764"/>
      <c r="AB56" s="764"/>
      <c r="AC56" s="764"/>
      <c r="AD56" s="764"/>
      <c r="AE56" s="764"/>
      <c r="AF56" s="764"/>
      <c r="AG56" s="793"/>
      <c r="AH56" s="793"/>
      <c r="AI56" s="793"/>
      <c r="AJ56" s="793"/>
      <c r="AK56" s="793"/>
      <c r="AL56" s="793"/>
      <c r="AM56" s="793"/>
      <c r="AN56" s="793"/>
      <c r="AO56" s="764"/>
      <c r="AP56" s="764"/>
    </row>
    <row r="57" spans="1:42" ht="14.9" customHeight="1">
      <c r="A57" s="88" t="s">
        <v>284</v>
      </c>
      <c r="B57" s="124"/>
      <c r="C57" s="296"/>
      <c r="D57" s="154"/>
      <c r="E57" s="154"/>
      <c r="F57" s="154"/>
      <c r="G57" s="154"/>
      <c r="H57" s="154"/>
      <c r="I57" s="154"/>
      <c r="J57" s="154"/>
      <c r="K57" s="154"/>
      <c r="L57" s="154"/>
      <c r="M57" s="154"/>
      <c r="N57" s="154"/>
      <c r="O57" s="764"/>
      <c r="P57" s="764"/>
      <c r="Q57" s="764"/>
      <c r="R57" s="764"/>
      <c r="S57" s="764"/>
      <c r="T57" s="764"/>
      <c r="U57" s="764"/>
      <c r="V57" s="764"/>
      <c r="W57" s="764"/>
      <c r="X57" s="764"/>
      <c r="Y57" s="764"/>
      <c r="Z57" s="764"/>
      <c r="AA57" s="764"/>
      <c r="AB57" s="764"/>
      <c r="AC57" s="764"/>
      <c r="AD57" s="764"/>
      <c r="AE57" s="764"/>
      <c r="AF57" s="764"/>
      <c r="AG57" s="793"/>
      <c r="AH57" s="793"/>
      <c r="AI57" s="793"/>
      <c r="AJ57" s="793"/>
      <c r="AK57" s="793"/>
      <c r="AL57" s="793"/>
      <c r="AM57" s="793"/>
      <c r="AN57" s="793"/>
      <c r="AO57" s="764"/>
      <c r="AP57" s="764"/>
    </row>
    <row r="58" spans="1:42" ht="14.9" customHeight="1">
      <c r="A58" s="71" t="s">
        <v>285</v>
      </c>
      <c r="B58" s="124" t="s">
        <v>270</v>
      </c>
      <c r="C58" s="296">
        <v>1.34</v>
      </c>
      <c r="D58" s="154">
        <v>1.45</v>
      </c>
      <c r="E58" s="154">
        <v>3.86</v>
      </c>
      <c r="F58" s="154">
        <v>3.83</v>
      </c>
      <c r="G58" s="154">
        <v>2.52</v>
      </c>
      <c r="H58" s="154">
        <v>2.44</v>
      </c>
      <c r="I58" s="154">
        <v>4.01</v>
      </c>
      <c r="J58" s="154">
        <v>2.85</v>
      </c>
      <c r="K58" s="154">
        <v>1.39</v>
      </c>
      <c r="L58" s="154">
        <v>2.0699999999999998</v>
      </c>
      <c r="M58" s="154">
        <v>5.25</v>
      </c>
      <c r="N58" s="154">
        <v>3.84</v>
      </c>
      <c r="O58" s="764"/>
      <c r="P58" s="764"/>
      <c r="Q58" s="764"/>
      <c r="R58" s="764"/>
      <c r="S58" s="764"/>
      <c r="T58" s="764"/>
      <c r="U58" s="764"/>
      <c r="V58" s="764"/>
      <c r="W58" s="764"/>
      <c r="X58" s="764"/>
      <c r="Y58" s="764"/>
      <c r="Z58" s="764"/>
      <c r="AA58" s="764"/>
      <c r="AB58" s="764"/>
      <c r="AC58" s="764"/>
      <c r="AD58" s="764"/>
      <c r="AE58" s="764"/>
      <c r="AF58" s="764"/>
      <c r="AG58" s="793"/>
      <c r="AH58" s="793"/>
      <c r="AI58" s="793"/>
      <c r="AJ58" s="793"/>
      <c r="AK58" s="793"/>
      <c r="AL58" s="793"/>
      <c r="AM58" s="793"/>
      <c r="AN58" s="793"/>
      <c r="AO58" s="764"/>
      <c r="AP58" s="764"/>
    </row>
    <row r="59" spans="1:42" ht="14.9" customHeight="1">
      <c r="A59" s="71" t="s">
        <v>286</v>
      </c>
      <c r="B59" s="124" t="s">
        <v>270</v>
      </c>
      <c r="C59" s="322">
        <v>0.78</v>
      </c>
      <c r="D59" s="154">
        <v>0.97</v>
      </c>
      <c r="E59" s="154">
        <v>2.31</v>
      </c>
      <c r="F59" s="154">
        <v>2.02</v>
      </c>
      <c r="G59" s="154">
        <v>0.77</v>
      </c>
      <c r="H59" s="154">
        <v>1.21</v>
      </c>
      <c r="I59" s="154">
        <v>2.68</v>
      </c>
      <c r="J59" s="154">
        <v>2.74</v>
      </c>
      <c r="K59" s="154">
        <v>1.02</v>
      </c>
      <c r="L59" s="154">
        <v>1.41</v>
      </c>
      <c r="M59" s="154">
        <v>3.32</v>
      </c>
      <c r="N59" s="154">
        <v>2.48</v>
      </c>
      <c r="O59" s="764"/>
      <c r="P59" s="764"/>
      <c r="Q59" s="764"/>
      <c r="R59" s="764"/>
      <c r="S59" s="764"/>
      <c r="T59" s="764"/>
      <c r="U59" s="764"/>
      <c r="V59" s="764"/>
      <c r="W59" s="764"/>
      <c r="X59" s="764"/>
      <c r="Y59" s="764"/>
      <c r="Z59" s="764"/>
      <c r="AA59" s="764"/>
      <c r="AB59" s="764"/>
      <c r="AC59" s="764"/>
      <c r="AD59" s="764"/>
      <c r="AE59" s="764"/>
      <c r="AF59" s="764"/>
      <c r="AG59" s="793"/>
      <c r="AH59" s="793"/>
      <c r="AI59" s="793"/>
      <c r="AJ59" s="793"/>
      <c r="AK59" s="793"/>
      <c r="AL59" s="793"/>
      <c r="AM59" s="793"/>
      <c r="AN59" s="793"/>
      <c r="AO59" s="764"/>
      <c r="AP59" s="764"/>
    </row>
    <row r="60" spans="1:42" ht="14.9" customHeight="1">
      <c r="A60" s="318" t="s">
        <v>198</v>
      </c>
      <c r="B60" s="152"/>
      <c r="C60" s="152"/>
      <c r="D60" s="152"/>
      <c r="E60" s="152"/>
      <c r="F60" s="152"/>
      <c r="G60" s="152"/>
      <c r="H60" s="12"/>
      <c r="I60" s="12"/>
      <c r="J60" s="12"/>
      <c r="K60" s="12"/>
      <c r="L60" s="132"/>
      <c r="M60" s="132"/>
      <c r="N60" s="132"/>
      <c r="O60" s="132"/>
      <c r="P60" s="764"/>
      <c r="Q60" s="764"/>
      <c r="R60" s="764"/>
      <c r="S60" s="764"/>
      <c r="T60" s="764"/>
      <c r="U60" s="764"/>
      <c r="V60" s="764"/>
      <c r="W60" s="764"/>
      <c r="X60" s="764"/>
      <c r="Y60" s="764"/>
      <c r="Z60" s="764"/>
      <c r="AA60" s="764"/>
      <c r="AB60" s="764"/>
      <c r="AC60" s="764"/>
      <c r="AD60" s="764"/>
      <c r="AE60" s="764"/>
      <c r="AF60" s="764"/>
      <c r="AG60" s="764"/>
      <c r="AH60" s="764"/>
      <c r="AI60" s="764"/>
      <c r="AJ60" s="764"/>
      <c r="AK60" s="764"/>
      <c r="AL60" s="764"/>
      <c r="AM60" s="764"/>
      <c r="AN60" s="764"/>
      <c r="AO60" s="764"/>
      <c r="AP60" s="764"/>
    </row>
    <row r="61" spans="1:42" ht="14.9" customHeight="1">
      <c r="A61" s="311"/>
      <c r="B61" s="764"/>
      <c r="C61" s="764"/>
      <c r="D61" s="764"/>
      <c r="E61" s="764"/>
      <c r="F61" s="764"/>
      <c r="G61" s="764"/>
      <c r="H61" s="764"/>
      <c r="I61" s="764"/>
      <c r="J61" s="764"/>
      <c r="K61" s="764"/>
      <c r="L61" s="764"/>
      <c r="M61" s="764"/>
      <c r="N61" s="764"/>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64"/>
      <c r="AL61" s="764"/>
      <c r="AM61" s="764"/>
      <c r="AN61" s="764"/>
      <c r="AO61" s="764"/>
      <c r="AP61" s="764"/>
    </row>
    <row r="62" spans="1:42" ht="14.9" customHeight="1">
      <c r="A62" s="311"/>
      <c r="B62" s="764"/>
      <c r="C62" s="764"/>
      <c r="D62" s="764"/>
      <c r="E62" s="764"/>
      <c r="F62" s="764"/>
      <c r="G62" s="764"/>
      <c r="H62" s="764"/>
      <c r="I62" s="764"/>
      <c r="J62" s="764"/>
      <c r="K62" s="764"/>
      <c r="L62" s="764"/>
      <c r="M62" s="764"/>
      <c r="N62" s="764"/>
      <c r="O62" s="764"/>
      <c r="P62" s="764"/>
      <c r="Q62" s="764"/>
      <c r="R62" s="764"/>
      <c r="S62" s="764"/>
      <c r="T62" s="764"/>
      <c r="U62" s="764"/>
      <c r="V62" s="764"/>
      <c r="W62" s="764"/>
      <c r="X62" s="764"/>
      <c r="Y62" s="764"/>
      <c r="Z62" s="764"/>
      <c r="AA62" s="764"/>
      <c r="AB62" s="764"/>
      <c r="AC62" s="764"/>
      <c r="AD62" s="764"/>
      <c r="AE62" s="764"/>
      <c r="AF62" s="764"/>
      <c r="AG62" s="764"/>
      <c r="AH62" s="764"/>
      <c r="AI62" s="764"/>
      <c r="AJ62" s="764"/>
      <c r="AK62" s="764"/>
      <c r="AL62" s="764"/>
      <c r="AM62" s="764"/>
      <c r="AN62" s="764"/>
      <c r="AO62" s="764"/>
      <c r="AP62" s="764"/>
    </row>
    <row r="63" spans="1:42" ht="14.9" customHeight="1">
      <c r="A63" s="311"/>
      <c r="B63" s="764"/>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row>
    <row r="64" spans="1:42" ht="14.9" customHeight="1">
      <c r="A64" s="311"/>
      <c r="B64" s="764"/>
      <c r="C64" s="764"/>
      <c r="D64" s="764"/>
      <c r="E64" s="764"/>
      <c r="F64" s="764"/>
      <c r="G64" s="764"/>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row>
    <row r="65" spans="1:42" ht="14.9" customHeight="1">
      <c r="A65" s="300"/>
      <c r="B65" s="764"/>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c r="AD65" s="764"/>
      <c r="AE65" s="764"/>
      <c r="AF65" s="764"/>
      <c r="AG65" s="764"/>
      <c r="AH65" s="764"/>
      <c r="AI65" s="764"/>
      <c r="AJ65" s="764"/>
      <c r="AK65" s="764"/>
      <c r="AL65" s="764"/>
      <c r="AM65" s="764"/>
      <c r="AN65" s="764"/>
      <c r="AO65" s="764"/>
      <c r="AP65" s="764"/>
    </row>
    <row r="66" spans="1:42" ht="14.9" customHeight="1">
      <c r="A66" s="300"/>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row>
    <row r="67" spans="1:42" ht="14.9" customHeight="1">
      <c r="A67" s="206"/>
      <c r="B67" s="764"/>
      <c r="C67" s="764"/>
      <c r="D67" s="764"/>
      <c r="E67" s="764"/>
      <c r="F67" s="764"/>
      <c r="G67" s="764"/>
      <c r="H67" s="764"/>
      <c r="I67" s="764"/>
      <c r="J67" s="764"/>
      <c r="K67" s="764"/>
      <c r="L67" s="764"/>
      <c r="M67" s="764"/>
      <c r="N67" s="764"/>
      <c r="O67" s="764"/>
      <c r="P67" s="764"/>
      <c r="Q67" s="764"/>
      <c r="R67" s="764"/>
      <c r="S67" s="764"/>
      <c r="T67" s="764"/>
      <c r="U67" s="764"/>
      <c r="V67" s="764"/>
      <c r="W67" s="764"/>
      <c r="X67" s="764"/>
      <c r="Y67" s="764"/>
      <c r="Z67" s="764"/>
      <c r="AA67" s="764"/>
      <c r="AB67" s="764"/>
      <c r="AC67" s="764"/>
      <c r="AD67" s="764"/>
      <c r="AE67" s="764"/>
      <c r="AF67" s="764"/>
      <c r="AG67" s="764"/>
      <c r="AH67" s="764"/>
      <c r="AI67" s="764"/>
      <c r="AJ67" s="764"/>
      <c r="AK67" s="764"/>
      <c r="AL67" s="764"/>
      <c r="AM67" s="764"/>
      <c r="AN67" s="764"/>
      <c r="AO67" s="764"/>
      <c r="AP67" s="764"/>
    </row>
    <row r="68" spans="1:42" ht="14.9" customHeight="1">
      <c r="A68" s="206"/>
      <c r="B68" s="764"/>
      <c r="C68" s="764"/>
      <c r="D68" s="764"/>
      <c r="E68" s="764"/>
      <c r="F68" s="764"/>
      <c r="G68" s="764"/>
      <c r="H68" s="764"/>
      <c r="I68" s="764"/>
      <c r="J68" s="764"/>
      <c r="K68" s="764"/>
      <c r="L68" s="764"/>
      <c r="M68" s="764"/>
      <c r="N68" s="764"/>
      <c r="O68" s="764"/>
      <c r="P68" s="764"/>
      <c r="Q68" s="764"/>
      <c r="R68" s="764"/>
      <c r="S68" s="764"/>
      <c r="T68" s="764"/>
      <c r="U68" s="764"/>
      <c r="V68" s="764"/>
      <c r="W68" s="764"/>
      <c r="X68" s="764"/>
      <c r="Y68" s="764"/>
      <c r="Z68" s="764"/>
      <c r="AA68" s="764"/>
      <c r="AB68" s="764"/>
      <c r="AC68" s="764"/>
      <c r="AD68" s="764"/>
      <c r="AE68" s="764"/>
      <c r="AF68" s="764"/>
      <c r="AG68" s="764"/>
      <c r="AH68" s="764"/>
      <c r="AI68" s="764"/>
      <c r="AJ68" s="764"/>
      <c r="AK68" s="764"/>
      <c r="AL68" s="764"/>
      <c r="AM68" s="764"/>
      <c r="AN68" s="764"/>
      <c r="AO68" s="764"/>
      <c r="AP68" s="764"/>
    </row>
  </sheetData>
  <mergeCells count="3">
    <mergeCell ref="A2:H2"/>
    <mergeCell ref="K2:M2"/>
    <mergeCell ref="A32:M3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34FF-9107-45D3-A429-271A0BEE62DA}">
  <dimension ref="A1:O83"/>
  <sheetViews>
    <sheetView zoomScaleNormal="100" workbookViewId="0"/>
  </sheetViews>
  <sheetFormatPr defaultColWidth="9.1796875" defaultRowHeight="14.9" customHeight="1"/>
  <cols>
    <col min="1" max="1" width="55.54296875" style="4" customWidth="1"/>
    <col min="2" max="2" width="13.54296875" style="4" customWidth="1"/>
    <col min="3" max="3" width="19.54296875" style="4" bestFit="1" customWidth="1"/>
    <col min="4" max="4" width="18.7265625" style="4" bestFit="1" customWidth="1"/>
    <col min="5" max="5" width="19.54296875" style="4" bestFit="1" customWidth="1"/>
    <col min="6" max="6" width="13.54296875" style="4" customWidth="1"/>
    <col min="7" max="7" width="84.26953125" style="4" customWidth="1"/>
    <col min="8" max="16384" width="9.1796875" style="4"/>
  </cols>
  <sheetData>
    <row r="1" spans="1:15" ht="40" customHeight="1">
      <c r="A1" s="87" t="s">
        <v>33</v>
      </c>
      <c r="B1" s="96"/>
      <c r="C1" s="96"/>
      <c r="D1" s="87"/>
      <c r="E1" s="764"/>
      <c r="F1" s="764"/>
      <c r="G1" s="764"/>
      <c r="H1" s="764"/>
      <c r="I1" s="764"/>
      <c r="J1" s="764"/>
      <c r="K1" s="764"/>
      <c r="L1" s="764"/>
      <c r="M1" s="764"/>
      <c r="N1" s="764"/>
      <c r="O1" s="764"/>
    </row>
    <row r="2" spans="1:15" ht="40" customHeight="1" thickBot="1">
      <c r="A2" s="914" t="s">
        <v>512</v>
      </c>
      <c r="B2" s="914"/>
      <c r="C2" s="914"/>
      <c r="D2" s="214"/>
      <c r="E2" s="214"/>
      <c r="F2" s="9"/>
      <c r="G2" s="3"/>
      <c r="H2" s="764"/>
      <c r="I2" s="764"/>
      <c r="J2" s="764"/>
      <c r="K2" s="764"/>
      <c r="L2" s="764"/>
      <c r="M2" s="764"/>
      <c r="N2" s="764"/>
      <c r="O2" s="764"/>
    </row>
    <row r="4" spans="1:15" ht="14.9" customHeight="1">
      <c r="A4" s="509" t="s">
        <v>513</v>
      </c>
      <c r="B4" s="155"/>
      <c r="C4" s="155"/>
      <c r="D4" s="155"/>
      <c r="E4" s="155"/>
      <c r="F4" s="114"/>
      <c r="G4" s="764"/>
      <c r="H4" s="764"/>
      <c r="I4" s="764"/>
      <c r="J4" s="764"/>
      <c r="K4" s="764"/>
      <c r="L4" s="764"/>
      <c r="M4" s="764"/>
      <c r="N4" s="764"/>
      <c r="O4" s="764"/>
    </row>
    <row r="5" spans="1:15" ht="13">
      <c r="A5" s="397"/>
      <c r="B5" s="397"/>
      <c r="C5" s="397" t="s">
        <v>514</v>
      </c>
      <c r="D5" s="397" t="s">
        <v>515</v>
      </c>
      <c r="E5" s="397" t="s">
        <v>516</v>
      </c>
      <c r="F5" s="764"/>
      <c r="G5" s="764"/>
      <c r="H5" s="764"/>
      <c r="I5" s="764"/>
      <c r="J5" s="764"/>
      <c r="K5" s="764"/>
      <c r="L5" s="764"/>
      <c r="M5" s="764"/>
      <c r="N5" s="764"/>
      <c r="O5" s="764"/>
    </row>
    <row r="6" spans="1:15" ht="14.9" customHeight="1">
      <c r="A6" s="88" t="s">
        <v>517</v>
      </c>
      <c r="B6" s="88"/>
      <c r="C6" s="63"/>
      <c r="D6" s="64"/>
      <c r="E6" s="64"/>
      <c r="F6" s="764"/>
      <c r="G6" s="764"/>
      <c r="H6" s="764"/>
      <c r="I6" s="764"/>
      <c r="J6" s="764"/>
      <c r="K6" s="764"/>
      <c r="L6" s="764"/>
      <c r="M6" s="764"/>
      <c r="N6" s="764"/>
      <c r="O6" s="764"/>
    </row>
    <row r="7" spans="1:15" ht="14.9" customHeight="1">
      <c r="A7" s="88" t="s">
        <v>142</v>
      </c>
      <c r="B7" s="156"/>
      <c r="C7" s="63"/>
      <c r="D7" s="64"/>
      <c r="E7" s="64"/>
      <c r="F7" s="764"/>
      <c r="G7" s="764"/>
      <c r="H7" s="764"/>
      <c r="I7" s="764"/>
      <c r="J7" s="764"/>
      <c r="K7" s="764"/>
      <c r="L7" s="764"/>
      <c r="M7" s="764"/>
      <c r="N7" s="764"/>
      <c r="O7" s="764"/>
    </row>
    <row r="8" spans="1:15" ht="14.9" customHeight="1">
      <c r="A8" s="103" t="s">
        <v>518</v>
      </c>
      <c r="B8" s="124"/>
      <c r="C8" s="47">
        <v>202.1</v>
      </c>
      <c r="D8" s="48">
        <v>148.30000000000001</v>
      </c>
      <c r="E8" s="48">
        <v>145.5</v>
      </c>
      <c r="F8" s="764"/>
      <c r="G8" s="764"/>
      <c r="H8" s="764"/>
      <c r="I8" s="764"/>
      <c r="J8" s="764"/>
      <c r="K8" s="764"/>
      <c r="L8" s="764"/>
      <c r="M8" s="764"/>
      <c r="N8" s="764"/>
      <c r="O8" s="781"/>
    </row>
    <row r="9" spans="1:15" ht="14.9" customHeight="1">
      <c r="A9" s="103" t="s">
        <v>519</v>
      </c>
      <c r="B9" s="124"/>
      <c r="C9" s="47">
        <v>3147.2</v>
      </c>
      <c r="D9" s="48">
        <v>2810.9</v>
      </c>
      <c r="E9" s="48">
        <v>2721.4</v>
      </c>
      <c r="F9" s="764"/>
      <c r="G9" s="764"/>
      <c r="H9" s="764"/>
      <c r="I9" s="764"/>
      <c r="J9" s="764"/>
      <c r="K9" s="764"/>
      <c r="L9" s="764"/>
      <c r="M9" s="764"/>
      <c r="N9" s="764"/>
      <c r="O9" s="781"/>
    </row>
    <row r="10" spans="1:15" ht="14.9" customHeight="1">
      <c r="A10" s="103" t="s">
        <v>520</v>
      </c>
      <c r="B10" s="124"/>
      <c r="C10" s="47">
        <v>55.5</v>
      </c>
      <c r="D10" s="48">
        <v>48.6</v>
      </c>
      <c r="E10" s="48">
        <v>61.5</v>
      </c>
      <c r="F10" s="764"/>
      <c r="G10" s="764"/>
      <c r="H10" s="764"/>
      <c r="I10" s="764"/>
      <c r="J10" s="764"/>
      <c r="K10" s="764"/>
      <c r="L10" s="764"/>
      <c r="M10" s="764"/>
      <c r="N10" s="764"/>
      <c r="O10" s="781"/>
    </row>
    <row r="11" spans="1:15" ht="14.9" customHeight="1">
      <c r="A11" s="103" t="s">
        <v>521</v>
      </c>
      <c r="B11" s="124"/>
      <c r="C11" s="47">
        <v>229.1</v>
      </c>
      <c r="D11" s="48">
        <v>125.8</v>
      </c>
      <c r="E11" s="48">
        <v>105.2</v>
      </c>
      <c r="F11" s="764"/>
      <c r="G11" s="764"/>
      <c r="H11" s="764"/>
      <c r="I11" s="764"/>
      <c r="J11" s="764"/>
      <c r="K11" s="764"/>
      <c r="L11" s="764"/>
      <c r="M11" s="764"/>
      <c r="N11" s="764"/>
      <c r="O11" s="781"/>
    </row>
    <row r="12" spans="1:15" ht="14.9" customHeight="1">
      <c r="A12" s="103" t="s">
        <v>522</v>
      </c>
      <c r="B12" s="124"/>
      <c r="C12" s="47">
        <v>5.8</v>
      </c>
      <c r="D12" s="48">
        <v>5.5</v>
      </c>
      <c r="E12" s="48">
        <v>4.7</v>
      </c>
      <c r="F12" s="764"/>
      <c r="G12" s="764"/>
      <c r="H12" s="764"/>
      <c r="I12" s="764"/>
      <c r="J12" s="764"/>
      <c r="K12" s="764"/>
      <c r="L12" s="764"/>
      <c r="M12" s="764"/>
      <c r="N12" s="764"/>
      <c r="O12" s="781"/>
    </row>
    <row r="13" spans="1:15" ht="14.9" customHeight="1">
      <c r="A13" s="103" t="s">
        <v>523</v>
      </c>
      <c r="B13" s="124"/>
      <c r="C13" s="47">
        <v>70.400000000000006</v>
      </c>
      <c r="D13" s="48">
        <v>28.9</v>
      </c>
      <c r="E13" s="48">
        <v>44</v>
      </c>
      <c r="F13" s="764"/>
      <c r="G13" s="764"/>
      <c r="H13" s="764"/>
      <c r="I13" s="764"/>
      <c r="J13" s="764"/>
      <c r="K13" s="764"/>
      <c r="L13" s="764"/>
      <c r="M13" s="764"/>
      <c r="N13" s="764"/>
      <c r="O13" s="781"/>
    </row>
    <row r="14" spans="1:15" ht="14.9" customHeight="1">
      <c r="A14" s="103" t="s">
        <v>524</v>
      </c>
      <c r="B14" s="124"/>
      <c r="C14" s="47">
        <v>48.2</v>
      </c>
      <c r="D14" s="48">
        <v>25.6</v>
      </c>
      <c r="E14" s="48">
        <v>34.5</v>
      </c>
      <c r="F14" s="764"/>
      <c r="G14" s="764"/>
      <c r="H14" s="764"/>
      <c r="I14" s="764"/>
      <c r="J14" s="764"/>
      <c r="K14" s="764"/>
      <c r="L14" s="764"/>
      <c r="M14" s="764"/>
      <c r="N14" s="764"/>
      <c r="O14" s="781"/>
    </row>
    <row r="15" spans="1:15" ht="14.9" customHeight="1">
      <c r="A15" s="103" t="s">
        <v>525</v>
      </c>
      <c r="B15" s="124"/>
      <c r="C15" s="47">
        <v>8.6</v>
      </c>
      <c r="D15" s="48">
        <v>24.8</v>
      </c>
      <c r="E15" s="48">
        <v>70.400000000000006</v>
      </c>
      <c r="F15" s="764"/>
      <c r="G15" s="764"/>
      <c r="H15" s="764"/>
      <c r="I15" s="764"/>
      <c r="J15" s="764"/>
      <c r="K15" s="764"/>
      <c r="L15" s="764"/>
      <c r="M15" s="764"/>
      <c r="N15" s="764"/>
      <c r="O15" s="781"/>
    </row>
    <row r="16" spans="1:15" ht="14.9" customHeight="1">
      <c r="A16" s="127" t="s">
        <v>526</v>
      </c>
      <c r="B16" s="120"/>
      <c r="C16" s="200">
        <v>61.2</v>
      </c>
      <c r="D16" s="201">
        <v>31.1</v>
      </c>
      <c r="E16" s="201">
        <v>27.1</v>
      </c>
      <c r="F16" s="764"/>
      <c r="G16" s="764"/>
      <c r="H16" s="764"/>
      <c r="I16" s="764"/>
      <c r="J16" s="764"/>
      <c r="K16" s="764"/>
      <c r="L16" s="764"/>
      <c r="M16" s="764"/>
      <c r="N16" s="764"/>
      <c r="O16" s="781"/>
    </row>
    <row r="17" spans="1:15" ht="14.9" customHeight="1">
      <c r="A17" s="403" t="s">
        <v>527</v>
      </c>
      <c r="B17" s="510"/>
      <c r="C17" s="405">
        <v>3828.1</v>
      </c>
      <c r="D17" s="406">
        <v>3249.5</v>
      </c>
      <c r="E17" s="406">
        <v>3214.3</v>
      </c>
      <c r="F17" s="764"/>
      <c r="G17" s="764"/>
      <c r="H17" s="764"/>
      <c r="I17" s="764"/>
      <c r="J17" s="764"/>
      <c r="K17" s="764"/>
      <c r="L17" s="764"/>
      <c r="M17" s="764"/>
      <c r="N17" s="764"/>
      <c r="O17" s="781"/>
    </row>
    <row r="18" spans="1:15" ht="14.9" customHeight="1">
      <c r="A18" s="88" t="s">
        <v>143</v>
      </c>
      <c r="B18" s="312"/>
      <c r="C18" s="63"/>
      <c r="D18" s="64"/>
      <c r="E18" s="64"/>
      <c r="F18" s="764"/>
      <c r="G18" s="764"/>
      <c r="H18" s="764"/>
      <c r="I18" s="764"/>
      <c r="J18" s="764"/>
      <c r="K18" s="764"/>
      <c r="L18" s="764"/>
      <c r="M18" s="764"/>
      <c r="N18" s="764"/>
      <c r="O18" s="781"/>
    </row>
    <row r="19" spans="1:15" ht="14.9" customHeight="1">
      <c r="A19" s="103" t="s">
        <v>528</v>
      </c>
      <c r="B19" s="124"/>
      <c r="C19" s="47">
        <v>315.3</v>
      </c>
      <c r="D19" s="48">
        <v>570.4</v>
      </c>
      <c r="E19" s="48">
        <v>738.2</v>
      </c>
      <c r="F19" s="764"/>
      <c r="G19" s="764"/>
      <c r="H19" s="764"/>
      <c r="I19" s="764"/>
      <c r="J19" s="764"/>
      <c r="K19" s="764"/>
      <c r="L19" s="764"/>
      <c r="M19" s="764"/>
      <c r="N19" s="764"/>
      <c r="O19" s="781"/>
    </row>
    <row r="20" spans="1:15" ht="14.9" customHeight="1">
      <c r="A20" s="103" t="s">
        <v>529</v>
      </c>
      <c r="B20" s="124"/>
      <c r="C20" s="47">
        <v>13.1</v>
      </c>
      <c r="D20" s="48">
        <v>95.8</v>
      </c>
      <c r="E20" s="48">
        <v>20.5</v>
      </c>
      <c r="F20" s="764"/>
      <c r="G20" s="764"/>
      <c r="H20" s="764"/>
      <c r="I20" s="764"/>
      <c r="J20" s="764"/>
      <c r="K20" s="764"/>
      <c r="L20" s="764"/>
      <c r="M20" s="764"/>
      <c r="N20" s="764"/>
      <c r="O20" s="781"/>
    </row>
    <row r="21" spans="1:15" ht="14.9" customHeight="1">
      <c r="A21" s="103" t="s">
        <v>530</v>
      </c>
      <c r="B21" s="124"/>
      <c r="C21" s="47">
        <v>225.5</v>
      </c>
      <c r="D21" s="48">
        <v>424.4</v>
      </c>
      <c r="E21" s="48">
        <v>491</v>
      </c>
      <c r="F21" s="764"/>
      <c r="G21" s="764"/>
      <c r="H21" s="764"/>
      <c r="I21" s="764"/>
      <c r="J21" s="764"/>
      <c r="K21" s="764"/>
      <c r="L21" s="764"/>
      <c r="M21" s="764"/>
      <c r="N21" s="764"/>
      <c r="O21" s="781"/>
    </row>
    <row r="22" spans="1:15" ht="14.9" customHeight="1">
      <c r="A22" s="103" t="s">
        <v>531</v>
      </c>
      <c r="B22" s="124"/>
      <c r="C22" s="47">
        <v>154.69999999999999</v>
      </c>
      <c r="D22" s="48">
        <v>179.7</v>
      </c>
      <c r="E22" s="48">
        <v>489.9</v>
      </c>
      <c r="F22" s="764"/>
      <c r="G22" s="764"/>
      <c r="H22" s="764"/>
      <c r="I22" s="764"/>
      <c r="J22" s="764"/>
      <c r="K22" s="764"/>
      <c r="L22" s="764"/>
      <c r="M22" s="764"/>
      <c r="N22" s="764"/>
      <c r="O22" s="781"/>
    </row>
    <row r="23" spans="1:15" ht="14.9" customHeight="1">
      <c r="A23" s="103" t="s">
        <v>524</v>
      </c>
      <c r="B23" s="124"/>
      <c r="C23" s="47">
        <v>50.8</v>
      </c>
      <c r="D23" s="48">
        <v>0</v>
      </c>
      <c r="E23" s="48">
        <v>0</v>
      </c>
      <c r="F23" s="764"/>
      <c r="G23" s="764"/>
      <c r="H23" s="764"/>
      <c r="I23" s="764"/>
      <c r="J23" s="764"/>
      <c r="K23" s="764"/>
      <c r="L23" s="764"/>
      <c r="M23" s="764"/>
      <c r="N23" s="764"/>
      <c r="O23" s="781"/>
    </row>
    <row r="24" spans="1:15" ht="14.9" customHeight="1">
      <c r="A24" s="103" t="s">
        <v>532</v>
      </c>
      <c r="B24" s="124"/>
      <c r="C24" s="47">
        <v>21.5</v>
      </c>
      <c r="D24" s="48">
        <v>56.9</v>
      </c>
      <c r="E24" s="48">
        <v>59</v>
      </c>
      <c r="F24" s="764"/>
      <c r="G24" s="764"/>
      <c r="H24" s="764"/>
      <c r="I24" s="764"/>
      <c r="J24" s="764"/>
      <c r="K24" s="764"/>
      <c r="L24" s="764"/>
      <c r="M24" s="764"/>
      <c r="N24" s="764"/>
      <c r="O24" s="781"/>
    </row>
    <row r="25" spans="1:15" ht="14.9" customHeight="1">
      <c r="A25" s="103" t="s">
        <v>533</v>
      </c>
      <c r="B25" s="124"/>
      <c r="C25" s="47">
        <v>5.5</v>
      </c>
      <c r="D25" s="48">
        <v>0.4</v>
      </c>
      <c r="E25" s="48">
        <v>0.5</v>
      </c>
      <c r="F25" s="764"/>
      <c r="G25" s="764"/>
      <c r="H25" s="764"/>
      <c r="I25" s="764"/>
      <c r="J25" s="764"/>
      <c r="K25" s="764"/>
      <c r="L25" s="764"/>
      <c r="M25" s="764"/>
      <c r="N25" s="764"/>
      <c r="O25" s="781"/>
    </row>
    <row r="26" spans="1:15" ht="14.9" customHeight="1">
      <c r="A26" s="103" t="s">
        <v>534</v>
      </c>
      <c r="B26" s="124"/>
      <c r="C26" s="47">
        <v>452.9</v>
      </c>
      <c r="D26" s="48">
        <v>694.1</v>
      </c>
      <c r="E26" s="48">
        <v>290.89999999999998</v>
      </c>
      <c r="F26" s="764"/>
      <c r="G26" s="764"/>
      <c r="H26" s="764"/>
      <c r="I26" s="764"/>
      <c r="J26" s="764"/>
      <c r="K26" s="764"/>
      <c r="L26" s="764"/>
      <c r="M26" s="764"/>
      <c r="N26" s="764"/>
      <c r="O26" s="781"/>
    </row>
    <row r="27" spans="1:15" ht="14.9" customHeight="1">
      <c r="A27" s="127" t="s">
        <v>535</v>
      </c>
      <c r="B27" s="120"/>
      <c r="C27" s="200">
        <v>0.5</v>
      </c>
      <c r="D27" s="201">
        <v>0.4</v>
      </c>
      <c r="E27" s="201">
        <v>0.5</v>
      </c>
      <c r="F27" s="764"/>
      <c r="G27" s="764"/>
      <c r="H27" s="764"/>
      <c r="I27" s="764"/>
      <c r="J27" s="764"/>
      <c r="K27" s="764"/>
      <c r="L27" s="764"/>
      <c r="M27" s="764"/>
      <c r="N27" s="764"/>
      <c r="O27" s="781"/>
    </row>
    <row r="28" spans="1:15" ht="14.9" customHeight="1">
      <c r="A28" s="515" t="s">
        <v>536</v>
      </c>
      <c r="B28" s="510"/>
      <c r="C28" s="405">
        <v>1239.8</v>
      </c>
      <c r="D28" s="406">
        <v>2022.1</v>
      </c>
      <c r="E28" s="406">
        <v>2090.5</v>
      </c>
      <c r="F28" s="764"/>
      <c r="G28" s="764"/>
      <c r="H28" s="764"/>
      <c r="I28" s="764"/>
      <c r="J28" s="764"/>
      <c r="K28" s="764"/>
      <c r="L28" s="764"/>
      <c r="M28" s="764"/>
      <c r="N28" s="764"/>
      <c r="O28" s="781"/>
    </row>
    <row r="29" spans="1:15" ht="14.9" customHeight="1">
      <c r="A29" s="513" t="s">
        <v>74</v>
      </c>
      <c r="B29" s="514"/>
      <c r="C29" s="433">
        <v>5067.8999999999996</v>
      </c>
      <c r="D29" s="434">
        <v>5271.6</v>
      </c>
      <c r="E29" s="434">
        <v>5304.8</v>
      </c>
      <c r="F29" s="764"/>
      <c r="G29" s="764"/>
      <c r="H29" s="764"/>
      <c r="I29" s="764"/>
      <c r="J29" s="764"/>
      <c r="K29" s="764"/>
      <c r="L29" s="764"/>
      <c r="M29" s="764"/>
      <c r="N29" s="764"/>
      <c r="O29" s="781"/>
    </row>
    <row r="30" spans="1:15" ht="14.9" customHeight="1">
      <c r="A30" s="88" t="s">
        <v>537</v>
      </c>
      <c r="B30" s="312"/>
      <c r="C30" s="63"/>
      <c r="D30" s="64"/>
      <c r="E30" s="64"/>
      <c r="F30" s="764"/>
      <c r="G30" s="764"/>
      <c r="H30" s="764"/>
      <c r="I30" s="764"/>
      <c r="J30" s="764"/>
      <c r="K30" s="764"/>
      <c r="L30" s="764"/>
      <c r="M30" s="764"/>
      <c r="N30" s="764"/>
      <c r="O30" s="781"/>
    </row>
    <row r="31" spans="1:15" ht="14.9" customHeight="1">
      <c r="A31" s="88" t="s">
        <v>75</v>
      </c>
      <c r="B31" s="156"/>
      <c r="C31" s="63"/>
      <c r="D31" s="64"/>
      <c r="E31" s="64"/>
      <c r="F31" s="764"/>
      <c r="G31" s="764"/>
      <c r="H31" s="764"/>
      <c r="I31" s="764"/>
      <c r="J31" s="764"/>
      <c r="K31" s="764"/>
      <c r="L31" s="764"/>
      <c r="M31" s="764"/>
      <c r="N31" s="764"/>
      <c r="O31" s="781"/>
    </row>
    <row r="32" spans="1:15" ht="14.9" customHeight="1">
      <c r="A32" s="103" t="s">
        <v>538</v>
      </c>
      <c r="B32" s="124"/>
      <c r="C32" s="47">
        <v>1616.4</v>
      </c>
      <c r="D32" s="48">
        <v>1616.4</v>
      </c>
      <c r="E32" s="48">
        <v>1616.4</v>
      </c>
      <c r="F32" s="764"/>
      <c r="G32" s="764"/>
      <c r="H32" s="764"/>
      <c r="I32" s="764"/>
      <c r="J32" s="764"/>
      <c r="K32" s="764"/>
      <c r="L32" s="764"/>
      <c r="M32" s="764"/>
      <c r="N32" s="764"/>
      <c r="O32" s="781"/>
    </row>
    <row r="33" spans="1:15" ht="14.9" customHeight="1">
      <c r="A33" s="103" t="s">
        <v>539</v>
      </c>
      <c r="B33" s="124"/>
      <c r="C33" s="47">
        <v>231.8</v>
      </c>
      <c r="D33" s="48">
        <v>344.9</v>
      </c>
      <c r="E33" s="48">
        <v>565.79999999999995</v>
      </c>
      <c r="F33" s="764"/>
      <c r="G33" s="764"/>
      <c r="H33" s="764"/>
      <c r="I33" s="764"/>
      <c r="J33" s="764"/>
      <c r="K33" s="764"/>
      <c r="L33" s="764"/>
      <c r="M33" s="764"/>
      <c r="N33" s="764"/>
      <c r="O33" s="781"/>
    </row>
    <row r="34" spans="1:15" ht="14.9" customHeight="1">
      <c r="A34" s="103" t="s">
        <v>540</v>
      </c>
      <c r="B34" s="124"/>
      <c r="C34" s="47">
        <v>252.7</v>
      </c>
      <c r="D34" s="48">
        <v>164.3</v>
      </c>
      <c r="E34" s="48">
        <v>45.9</v>
      </c>
      <c r="F34" s="764"/>
      <c r="G34" s="764"/>
      <c r="H34" s="764"/>
      <c r="I34" s="764"/>
      <c r="J34" s="764"/>
      <c r="K34" s="764"/>
      <c r="L34" s="764"/>
      <c r="M34" s="764"/>
      <c r="N34" s="764"/>
      <c r="O34" s="781"/>
    </row>
    <row r="35" spans="1:15" ht="14.9" customHeight="1">
      <c r="A35" s="88" t="s">
        <v>541</v>
      </c>
      <c r="B35" s="156"/>
      <c r="C35" s="63">
        <v>2100.9</v>
      </c>
      <c r="D35" s="64">
        <v>2125.6</v>
      </c>
      <c r="E35" s="64">
        <v>2228.1</v>
      </c>
      <c r="F35" s="764"/>
      <c r="G35" s="764"/>
      <c r="H35" s="764"/>
      <c r="I35" s="764"/>
      <c r="J35" s="764"/>
      <c r="K35" s="764"/>
      <c r="L35" s="764"/>
      <c r="M35" s="764"/>
      <c r="N35" s="764"/>
      <c r="O35" s="781"/>
    </row>
    <row r="36" spans="1:15" ht="14.9" customHeight="1">
      <c r="A36" s="127" t="s">
        <v>542</v>
      </c>
      <c r="B36" s="120"/>
      <c r="C36" s="313">
        <v>0</v>
      </c>
      <c r="D36" s="147">
        <v>0</v>
      </c>
      <c r="E36" s="147">
        <v>0</v>
      </c>
      <c r="F36" s="764"/>
      <c r="G36" s="764"/>
      <c r="H36" s="764"/>
      <c r="I36" s="764"/>
      <c r="J36" s="764"/>
      <c r="K36" s="764"/>
      <c r="L36" s="764"/>
      <c r="M36" s="764"/>
      <c r="N36" s="764"/>
      <c r="O36" s="781"/>
    </row>
    <row r="37" spans="1:15" ht="14.9" customHeight="1">
      <c r="A37" s="515" t="s">
        <v>543</v>
      </c>
      <c r="B37" s="510"/>
      <c r="C37" s="405">
        <v>2100.9</v>
      </c>
      <c r="D37" s="406">
        <v>2125.6</v>
      </c>
      <c r="E37" s="406">
        <v>2228.1</v>
      </c>
      <c r="F37" s="764"/>
      <c r="G37" s="764"/>
      <c r="H37" s="764"/>
      <c r="I37" s="764"/>
      <c r="J37" s="764"/>
      <c r="K37" s="764"/>
      <c r="L37" s="764"/>
      <c r="M37" s="764"/>
      <c r="N37" s="764"/>
      <c r="O37" s="781"/>
    </row>
    <row r="38" spans="1:15" ht="14.9" customHeight="1">
      <c r="A38" s="88" t="s">
        <v>544</v>
      </c>
      <c r="B38" s="312"/>
      <c r="C38" s="63"/>
      <c r="D38" s="64"/>
      <c r="E38" s="64"/>
      <c r="F38" s="764"/>
      <c r="G38" s="764"/>
      <c r="H38" s="764"/>
      <c r="I38" s="764"/>
      <c r="J38" s="764"/>
      <c r="K38" s="764"/>
      <c r="L38" s="764"/>
      <c r="M38" s="764"/>
      <c r="N38" s="764"/>
      <c r="O38" s="781"/>
    </row>
    <row r="39" spans="1:15" ht="14.9" customHeight="1">
      <c r="A39" s="88" t="s">
        <v>146</v>
      </c>
      <c r="B39" s="156"/>
      <c r="C39" s="63"/>
      <c r="D39" s="64"/>
      <c r="E39" s="64"/>
      <c r="F39" s="764"/>
      <c r="G39" s="764"/>
      <c r="H39" s="764"/>
      <c r="I39" s="764"/>
      <c r="J39" s="764"/>
      <c r="K39" s="764"/>
      <c r="L39" s="764"/>
      <c r="M39" s="764"/>
      <c r="N39" s="764"/>
      <c r="O39" s="781"/>
    </row>
    <row r="40" spans="1:15" ht="14.9" customHeight="1">
      <c r="A40" s="103" t="s">
        <v>545</v>
      </c>
      <c r="B40" s="124"/>
      <c r="C40" s="47">
        <v>1515.3</v>
      </c>
      <c r="D40" s="48">
        <v>1423.3</v>
      </c>
      <c r="E40" s="48">
        <v>1426.8</v>
      </c>
      <c r="F40" s="764"/>
      <c r="G40" s="764"/>
      <c r="H40" s="764"/>
      <c r="I40" s="764"/>
      <c r="J40" s="764"/>
      <c r="K40" s="764"/>
      <c r="L40" s="764"/>
      <c r="M40" s="764"/>
      <c r="N40" s="764"/>
      <c r="O40" s="781"/>
    </row>
    <row r="41" spans="1:15" ht="14.9" customHeight="1">
      <c r="A41" s="103" t="s">
        <v>546</v>
      </c>
      <c r="B41" s="124"/>
      <c r="C41" s="47">
        <v>48.8</v>
      </c>
      <c r="D41" s="48">
        <v>45.1</v>
      </c>
      <c r="E41" s="48">
        <v>58.7</v>
      </c>
      <c r="F41" s="764"/>
      <c r="G41" s="764"/>
      <c r="H41" s="764"/>
      <c r="I41" s="764"/>
      <c r="J41" s="764"/>
      <c r="K41" s="764"/>
      <c r="L41" s="764"/>
      <c r="M41" s="764"/>
      <c r="N41" s="764"/>
      <c r="O41" s="781"/>
    </row>
    <row r="42" spans="1:15" ht="14.9" customHeight="1">
      <c r="A42" s="103" t="s">
        <v>547</v>
      </c>
      <c r="B42" s="124"/>
      <c r="C42" s="47">
        <v>301.60000000000002</v>
      </c>
      <c r="D42" s="48">
        <v>296.8</v>
      </c>
      <c r="E42" s="48">
        <v>288.60000000000002</v>
      </c>
      <c r="F42" s="764"/>
      <c r="G42" s="764"/>
      <c r="H42" s="764"/>
      <c r="I42" s="764"/>
      <c r="J42" s="764"/>
      <c r="K42" s="764"/>
      <c r="L42" s="764"/>
      <c r="M42" s="764"/>
      <c r="N42" s="764"/>
      <c r="O42" s="781"/>
    </row>
    <row r="43" spans="1:15" ht="14.9" customHeight="1">
      <c r="A43" s="103" t="s">
        <v>548</v>
      </c>
      <c r="B43" s="124"/>
      <c r="C43" s="47">
        <v>66.3</v>
      </c>
      <c r="D43" s="48">
        <v>55.2</v>
      </c>
      <c r="E43" s="48">
        <v>32.4</v>
      </c>
      <c r="F43" s="764"/>
      <c r="G43" s="764"/>
      <c r="H43" s="764"/>
      <c r="I43" s="764"/>
      <c r="J43" s="764"/>
      <c r="K43" s="764"/>
      <c r="L43" s="764"/>
      <c r="M43" s="764"/>
      <c r="N43" s="764"/>
      <c r="O43" s="781"/>
    </row>
    <row r="44" spans="1:15" ht="14.9" customHeight="1">
      <c r="A44" s="103" t="s">
        <v>549</v>
      </c>
      <c r="B44" s="124"/>
      <c r="C44" s="47">
        <v>55.5</v>
      </c>
      <c r="D44" s="48">
        <v>17.600000000000001</v>
      </c>
      <c r="E44" s="48">
        <v>26.4</v>
      </c>
      <c r="F44" s="764"/>
      <c r="G44" s="764"/>
      <c r="H44" s="764"/>
      <c r="I44" s="764"/>
      <c r="J44" s="764"/>
      <c r="K44" s="764"/>
      <c r="L44" s="764"/>
      <c r="M44" s="764"/>
      <c r="N44" s="764"/>
      <c r="O44" s="781"/>
    </row>
    <row r="45" spans="1:15" ht="14.9" customHeight="1">
      <c r="A45" s="103" t="s">
        <v>550</v>
      </c>
      <c r="B45" s="124"/>
      <c r="C45" s="47">
        <v>231.1</v>
      </c>
      <c r="D45" s="48">
        <v>205.5</v>
      </c>
      <c r="E45" s="48">
        <v>199</v>
      </c>
      <c r="F45" s="764"/>
      <c r="G45" s="764"/>
      <c r="H45" s="764"/>
      <c r="I45" s="764"/>
      <c r="J45" s="764"/>
      <c r="K45" s="764"/>
      <c r="L45" s="764"/>
      <c r="M45" s="764"/>
      <c r="N45" s="764"/>
      <c r="O45" s="781"/>
    </row>
    <row r="46" spans="1:15" ht="14.9" customHeight="1">
      <c r="A46" s="127" t="s">
        <v>551</v>
      </c>
      <c r="B46" s="120"/>
      <c r="C46" s="200">
        <v>22.1</v>
      </c>
      <c r="D46" s="201">
        <v>20.7</v>
      </c>
      <c r="E46" s="201">
        <v>2.8</v>
      </c>
      <c r="F46" s="764"/>
      <c r="G46" s="764"/>
      <c r="H46" s="764"/>
      <c r="I46" s="764"/>
      <c r="J46" s="764"/>
      <c r="K46" s="764"/>
      <c r="L46" s="764"/>
      <c r="M46" s="764"/>
      <c r="N46" s="764"/>
      <c r="O46" s="781"/>
    </row>
    <row r="47" spans="1:15" ht="14.9" customHeight="1">
      <c r="A47" s="515" t="s">
        <v>552</v>
      </c>
      <c r="B47" s="510"/>
      <c r="C47" s="405">
        <v>2240.6999999999998</v>
      </c>
      <c r="D47" s="406">
        <v>2064.1999999999998</v>
      </c>
      <c r="E47" s="406">
        <v>2034.7</v>
      </c>
      <c r="F47" s="764"/>
      <c r="G47" s="764"/>
      <c r="H47" s="764"/>
      <c r="I47" s="764"/>
      <c r="J47" s="764"/>
      <c r="K47" s="764"/>
      <c r="L47" s="764"/>
      <c r="M47" s="764"/>
      <c r="N47" s="764"/>
      <c r="O47" s="781"/>
    </row>
    <row r="48" spans="1:15" ht="14.9" customHeight="1">
      <c r="A48" s="88" t="s">
        <v>147</v>
      </c>
      <c r="B48" s="312"/>
      <c r="C48" s="63"/>
      <c r="D48" s="64"/>
      <c r="E48" s="64"/>
      <c r="F48" s="764"/>
      <c r="G48" s="764"/>
      <c r="H48" s="764"/>
      <c r="I48" s="764"/>
      <c r="J48" s="764"/>
      <c r="K48" s="764"/>
      <c r="L48" s="764"/>
      <c r="M48" s="764"/>
      <c r="N48" s="764"/>
      <c r="O48" s="781"/>
    </row>
    <row r="49" spans="1:15" ht="14.9" customHeight="1">
      <c r="A49" s="103" t="s">
        <v>553</v>
      </c>
      <c r="B49" s="124"/>
      <c r="C49" s="47">
        <v>48.2</v>
      </c>
      <c r="D49" s="48">
        <v>209</v>
      </c>
      <c r="E49" s="48">
        <v>314.89999999999998</v>
      </c>
      <c r="F49" s="764"/>
      <c r="G49" s="764"/>
      <c r="H49" s="764"/>
      <c r="I49" s="764"/>
      <c r="J49" s="764"/>
      <c r="K49" s="764"/>
      <c r="L49" s="764"/>
      <c r="M49" s="764"/>
      <c r="N49" s="764"/>
      <c r="O49" s="781"/>
    </row>
    <row r="50" spans="1:15" ht="14.9" customHeight="1">
      <c r="A50" s="103" t="s">
        <v>186</v>
      </c>
      <c r="B50" s="124"/>
      <c r="C50" s="47">
        <v>5.5</v>
      </c>
      <c r="D50" s="48">
        <v>3.6</v>
      </c>
      <c r="E50" s="48">
        <v>3.2</v>
      </c>
      <c r="F50" s="764"/>
      <c r="G50" s="764"/>
      <c r="H50" s="764"/>
      <c r="I50" s="764"/>
      <c r="J50" s="764"/>
      <c r="K50" s="764"/>
      <c r="L50" s="764"/>
      <c r="M50" s="764"/>
      <c r="N50" s="764"/>
      <c r="O50" s="781"/>
    </row>
    <row r="51" spans="1:15" ht="14.9" customHeight="1">
      <c r="A51" s="103" t="s">
        <v>554</v>
      </c>
      <c r="B51" s="124"/>
      <c r="C51" s="47">
        <v>129.30000000000001</v>
      </c>
      <c r="D51" s="48">
        <v>177.2</v>
      </c>
      <c r="E51" s="48">
        <v>95</v>
      </c>
      <c r="F51" s="764"/>
      <c r="G51" s="764"/>
      <c r="H51" s="764"/>
      <c r="I51" s="764"/>
      <c r="J51" s="764"/>
      <c r="K51" s="764"/>
      <c r="L51" s="764"/>
      <c r="M51" s="764"/>
      <c r="N51" s="764"/>
      <c r="O51" s="781"/>
    </row>
    <row r="52" spans="1:15" ht="14.9" customHeight="1">
      <c r="A52" s="103" t="s">
        <v>555</v>
      </c>
      <c r="B52" s="124"/>
      <c r="C52" s="47">
        <v>64.5</v>
      </c>
      <c r="D52" s="48">
        <v>61.6</v>
      </c>
      <c r="E52" s="48">
        <v>108.5</v>
      </c>
      <c r="F52" s="764"/>
      <c r="G52" s="764"/>
      <c r="H52" s="764"/>
      <c r="I52" s="764"/>
      <c r="J52" s="764"/>
      <c r="K52" s="764"/>
      <c r="L52" s="764"/>
      <c r="M52" s="764"/>
      <c r="N52" s="764"/>
      <c r="O52" s="781"/>
    </row>
    <row r="53" spans="1:15" ht="14.9" customHeight="1">
      <c r="A53" s="103" t="s">
        <v>556</v>
      </c>
      <c r="B53" s="124"/>
      <c r="C53" s="47">
        <v>5.5</v>
      </c>
      <c r="D53" s="48">
        <v>53.4</v>
      </c>
      <c r="E53" s="48">
        <v>94.8</v>
      </c>
      <c r="F53" s="764"/>
      <c r="G53" s="764"/>
      <c r="H53" s="764"/>
      <c r="I53" s="764"/>
      <c r="J53" s="764"/>
      <c r="K53" s="764"/>
      <c r="L53" s="764"/>
      <c r="M53" s="764"/>
      <c r="N53" s="764"/>
      <c r="O53" s="781"/>
    </row>
    <row r="54" spans="1:15" ht="14.9" customHeight="1">
      <c r="A54" s="103" t="s">
        <v>549</v>
      </c>
      <c r="B54" s="124"/>
      <c r="C54" s="47">
        <v>27.2</v>
      </c>
      <c r="D54" s="48">
        <v>38</v>
      </c>
      <c r="E54" s="48">
        <v>25.9</v>
      </c>
      <c r="F54" s="764"/>
      <c r="G54" s="764"/>
      <c r="H54" s="764"/>
      <c r="I54" s="764"/>
      <c r="J54" s="764"/>
      <c r="K54" s="764"/>
      <c r="L54" s="764"/>
      <c r="M54" s="764"/>
      <c r="N54" s="764"/>
      <c r="O54" s="781"/>
    </row>
    <row r="55" spans="1:15" ht="14.9" customHeight="1">
      <c r="A55" s="103" t="s">
        <v>550</v>
      </c>
      <c r="B55" s="124"/>
      <c r="C55" s="47">
        <v>100.1</v>
      </c>
      <c r="D55" s="48">
        <v>114.8</v>
      </c>
      <c r="E55" s="48">
        <v>53.9</v>
      </c>
      <c r="F55" s="764"/>
      <c r="G55" s="764"/>
      <c r="H55" s="764"/>
      <c r="I55" s="764"/>
      <c r="J55" s="764"/>
      <c r="K55" s="764"/>
      <c r="L55" s="764"/>
      <c r="M55" s="764"/>
      <c r="N55" s="764"/>
      <c r="O55" s="781"/>
    </row>
    <row r="56" spans="1:15" ht="14.9" customHeight="1">
      <c r="A56" s="127" t="s">
        <v>557</v>
      </c>
      <c r="B56" s="120"/>
      <c r="C56" s="200">
        <v>346</v>
      </c>
      <c r="D56" s="201">
        <v>424.2</v>
      </c>
      <c r="E56" s="201">
        <v>345.8</v>
      </c>
      <c r="F56" s="764"/>
      <c r="G56" s="764"/>
      <c r="H56" s="764"/>
      <c r="I56" s="764"/>
      <c r="J56" s="764"/>
      <c r="K56" s="764"/>
      <c r="L56" s="764"/>
      <c r="M56" s="764"/>
      <c r="N56" s="764"/>
      <c r="O56" s="781"/>
    </row>
    <row r="57" spans="1:15" ht="14.9" customHeight="1">
      <c r="A57" s="511" t="s">
        <v>558</v>
      </c>
      <c r="B57" s="512"/>
      <c r="C57" s="439">
        <v>726.3</v>
      </c>
      <c r="D57" s="440">
        <v>1081.8</v>
      </c>
      <c r="E57" s="440">
        <v>1042</v>
      </c>
      <c r="F57" s="764"/>
      <c r="G57" s="764"/>
      <c r="H57" s="764"/>
      <c r="I57" s="764"/>
      <c r="J57" s="764"/>
      <c r="K57" s="764"/>
      <c r="L57" s="764"/>
      <c r="M57" s="764"/>
      <c r="N57" s="764"/>
      <c r="O57" s="781"/>
    </row>
    <row r="58" spans="1:15" ht="14.9" customHeight="1">
      <c r="A58" s="515" t="s">
        <v>145</v>
      </c>
      <c r="B58" s="510"/>
      <c r="C58" s="405">
        <v>2967</v>
      </c>
      <c r="D58" s="406">
        <v>3146</v>
      </c>
      <c r="E58" s="406">
        <v>3076.7</v>
      </c>
      <c r="F58" s="764"/>
      <c r="G58" s="764"/>
      <c r="H58" s="764"/>
      <c r="I58" s="764"/>
      <c r="J58" s="764"/>
      <c r="K58" s="764"/>
      <c r="L58" s="764"/>
      <c r="M58" s="764"/>
      <c r="N58" s="764"/>
      <c r="O58" s="781"/>
    </row>
    <row r="59" spans="1:15" ht="14.9" customHeight="1">
      <c r="A59" s="443" t="s">
        <v>559</v>
      </c>
      <c r="B59" s="514"/>
      <c r="C59" s="433">
        <v>5067.8999999999996</v>
      </c>
      <c r="D59" s="434">
        <v>5271.6</v>
      </c>
      <c r="E59" s="434">
        <v>5304.8</v>
      </c>
      <c r="F59" s="764"/>
      <c r="G59" s="764"/>
      <c r="H59" s="764"/>
      <c r="I59" s="764"/>
      <c r="J59" s="764"/>
      <c r="K59" s="764"/>
      <c r="L59" s="764"/>
      <c r="M59" s="764"/>
      <c r="N59" s="764"/>
      <c r="O59" s="781"/>
    </row>
    <row r="60" spans="1:15" ht="14.9" customHeight="1">
      <c r="A60" s="206"/>
      <c r="B60" s="12"/>
      <c r="C60" s="243"/>
      <c r="D60" s="12"/>
      <c r="E60" s="12"/>
      <c r="F60" s="764"/>
      <c r="G60" s="764"/>
      <c r="H60" s="764"/>
      <c r="I60" s="764"/>
      <c r="J60" s="764"/>
      <c r="K60" s="764"/>
      <c r="L60" s="764"/>
      <c r="M60" s="764"/>
      <c r="N60" s="764"/>
      <c r="O60" s="764"/>
    </row>
    <row r="61" spans="1:15" ht="14.9" customHeight="1">
      <c r="A61" s="159"/>
      <c r="B61" s="12"/>
      <c r="C61" s="243"/>
      <c r="D61" s="12"/>
      <c r="E61" s="12"/>
      <c r="F61" s="764"/>
      <c r="G61" s="764"/>
      <c r="H61" s="764"/>
      <c r="I61" s="764"/>
      <c r="J61" s="764"/>
      <c r="K61" s="764"/>
      <c r="L61" s="764"/>
      <c r="M61" s="764"/>
      <c r="N61" s="764"/>
      <c r="O61" s="764"/>
    </row>
    <row r="62" spans="1:15" ht="14.9" customHeight="1">
      <c r="A62" s="159"/>
      <c r="B62" s="12"/>
      <c r="C62" s="243"/>
      <c r="D62" s="12"/>
      <c r="E62" s="12"/>
      <c r="F62" s="764"/>
      <c r="G62" s="764"/>
      <c r="H62" s="764"/>
      <c r="I62" s="764"/>
      <c r="J62" s="764"/>
      <c r="K62" s="764"/>
      <c r="L62" s="764"/>
      <c r="M62" s="764"/>
      <c r="N62" s="764"/>
      <c r="O62" s="764"/>
    </row>
    <row r="63" spans="1:15" ht="14.9" customHeight="1">
      <c r="A63" s="159"/>
      <c r="B63" s="12"/>
      <c r="C63" s="243"/>
      <c r="D63" s="12"/>
      <c r="E63" s="12"/>
      <c r="F63" s="764"/>
      <c r="G63" s="764"/>
      <c r="H63" s="764"/>
      <c r="I63" s="764"/>
      <c r="J63" s="764"/>
      <c r="K63" s="764"/>
      <c r="L63" s="764"/>
      <c r="M63" s="764"/>
      <c r="N63" s="764"/>
      <c r="O63" s="764"/>
    </row>
    <row r="64" spans="1:15" ht="14.9" customHeight="1">
      <c r="A64" s="159"/>
      <c r="B64" s="12"/>
      <c r="C64" s="243"/>
      <c r="D64" s="12"/>
      <c r="E64" s="12"/>
      <c r="F64" s="764"/>
      <c r="G64" s="764"/>
      <c r="H64" s="764"/>
      <c r="I64" s="764"/>
      <c r="J64" s="764"/>
      <c r="K64" s="764"/>
      <c r="L64" s="764"/>
      <c r="M64" s="764"/>
      <c r="N64" s="764"/>
      <c r="O64" s="764"/>
    </row>
    <row r="65" spans="1:14" ht="14.9" customHeight="1">
      <c r="A65" s="159"/>
      <c r="B65" s="12"/>
      <c r="C65" s="243"/>
      <c r="D65" s="12"/>
      <c r="E65" s="12"/>
      <c r="F65" s="764"/>
      <c r="G65" s="764"/>
      <c r="H65" s="764"/>
      <c r="I65" s="764"/>
      <c r="J65" s="764"/>
      <c r="K65" s="764"/>
      <c r="L65" s="764"/>
      <c r="M65" s="764"/>
      <c r="N65" s="764"/>
    </row>
    <row r="66" spans="1:14" ht="14.9" customHeight="1">
      <c r="A66" s="159"/>
      <c r="B66" s="12"/>
      <c r="C66" s="243"/>
      <c r="D66" s="12"/>
      <c r="E66" s="12"/>
      <c r="F66" s="764"/>
      <c r="G66" s="764"/>
      <c r="H66" s="764"/>
      <c r="I66" s="764"/>
      <c r="J66" s="764"/>
      <c r="K66" s="764"/>
      <c r="L66" s="764"/>
      <c r="M66" s="764"/>
      <c r="N66" s="764"/>
    </row>
    <row r="67" spans="1:14" ht="14.9" customHeight="1">
      <c r="A67" s="159"/>
      <c r="B67" s="12"/>
      <c r="C67" s="243"/>
      <c r="D67" s="12"/>
      <c r="E67" s="12"/>
      <c r="F67" s="764"/>
      <c r="G67" s="764"/>
      <c r="H67" s="764"/>
      <c r="I67" s="764"/>
      <c r="J67" s="764"/>
      <c r="K67" s="764"/>
      <c r="L67" s="764"/>
      <c r="M67" s="764"/>
      <c r="N67" s="764"/>
    </row>
    <row r="68" spans="1:14" ht="14.9" customHeight="1">
      <c r="A68" s="159"/>
      <c r="B68" s="12"/>
      <c r="C68" s="243"/>
      <c r="D68" s="12"/>
      <c r="E68" s="12"/>
      <c r="F68" s="764"/>
      <c r="G68" s="764"/>
      <c r="H68" s="764"/>
      <c r="I68" s="764"/>
      <c r="J68" s="764"/>
      <c r="K68" s="764"/>
      <c r="L68" s="764"/>
      <c r="M68" s="764"/>
      <c r="N68" s="764"/>
    </row>
    <row r="69" spans="1:14" ht="14.9" customHeight="1">
      <c r="A69" s="159"/>
      <c r="B69" s="12"/>
      <c r="C69" s="12"/>
      <c r="D69" s="12"/>
      <c r="E69" s="12"/>
      <c r="F69" s="764"/>
      <c r="G69" s="764"/>
      <c r="H69" s="764"/>
      <c r="I69" s="764"/>
      <c r="J69" s="764"/>
      <c r="K69" s="764"/>
      <c r="L69" s="764"/>
      <c r="M69" s="764"/>
      <c r="N69" s="764"/>
    </row>
    <row r="70" spans="1:14" ht="14.9" customHeight="1">
      <c r="A70" s="159"/>
      <c r="B70" s="12"/>
      <c r="C70" s="12"/>
      <c r="D70" s="12"/>
      <c r="E70" s="12"/>
      <c r="F70" s="764"/>
      <c r="G70" s="764"/>
      <c r="H70" s="764"/>
      <c r="I70" s="764"/>
      <c r="J70" s="764"/>
      <c r="K70" s="764"/>
      <c r="L70" s="764"/>
      <c r="M70" s="764"/>
      <c r="N70" s="764"/>
    </row>
    <row r="71" spans="1:14" ht="14.9" customHeight="1">
      <c r="A71" s="764"/>
      <c r="B71" s="764"/>
      <c r="C71" s="764"/>
      <c r="D71" s="764"/>
      <c r="E71" s="764"/>
      <c r="F71" s="764"/>
      <c r="G71" s="764"/>
      <c r="H71" s="764"/>
      <c r="I71" s="764"/>
      <c r="J71" s="764"/>
      <c r="K71" s="764"/>
      <c r="L71" s="764"/>
      <c r="M71" s="764"/>
      <c r="N71" s="764"/>
    </row>
    <row r="72" spans="1:14" ht="14.9" customHeight="1">
      <c r="A72" s="764"/>
      <c r="B72" s="764"/>
      <c r="C72" s="764"/>
      <c r="D72" s="764"/>
      <c r="E72" s="764"/>
      <c r="F72" s="764"/>
      <c r="G72" s="764"/>
      <c r="H72" s="764"/>
      <c r="I72" s="764"/>
      <c r="J72" s="764"/>
      <c r="K72" s="764"/>
      <c r="L72" s="764"/>
      <c r="M72" s="764"/>
      <c r="N72" s="764"/>
    </row>
    <row r="73" spans="1:14" ht="14.9" customHeight="1">
      <c r="A73" s="764"/>
      <c r="B73" s="764"/>
      <c r="C73" s="764"/>
      <c r="D73" s="764"/>
      <c r="E73" s="764"/>
      <c r="F73" s="764"/>
      <c r="G73" s="764"/>
      <c r="H73" s="764"/>
      <c r="I73" s="764"/>
      <c r="J73" s="764"/>
      <c r="K73" s="764"/>
      <c r="L73" s="764"/>
      <c r="M73" s="764"/>
      <c r="N73" s="764"/>
    </row>
    <row r="74" spans="1:14" ht="14.9" customHeight="1">
      <c r="A74" s="764"/>
      <c r="B74" s="764"/>
      <c r="C74" s="764"/>
      <c r="D74" s="764"/>
      <c r="E74" s="764"/>
      <c r="F74" s="764"/>
      <c r="G74" s="764"/>
      <c r="H74" s="764"/>
      <c r="I74" s="764"/>
      <c r="J74" s="764"/>
      <c r="K74" s="764"/>
      <c r="L74" s="764"/>
      <c r="M74" s="764"/>
      <c r="N74" s="764"/>
    </row>
    <row r="75" spans="1:14" ht="14.9" customHeight="1">
      <c r="A75" s="764"/>
      <c r="B75" s="764"/>
      <c r="C75" s="764"/>
      <c r="D75" s="764"/>
      <c r="E75" s="764"/>
      <c r="F75" s="764"/>
      <c r="G75" s="764"/>
      <c r="H75" s="764"/>
      <c r="I75" s="764"/>
      <c r="J75" s="764"/>
      <c r="K75" s="764"/>
      <c r="L75" s="764"/>
      <c r="M75" s="764"/>
      <c r="N75" s="764"/>
    </row>
    <row r="76" spans="1:14" ht="14.9" customHeight="1">
      <c r="A76" s="764"/>
      <c r="B76" s="764"/>
      <c r="C76" s="764"/>
      <c r="D76" s="764"/>
      <c r="E76" s="764"/>
      <c r="F76" s="764"/>
      <c r="G76" s="764"/>
      <c r="H76" s="764"/>
      <c r="I76" s="764"/>
      <c r="J76" s="764"/>
      <c r="K76" s="764"/>
      <c r="L76" s="764"/>
      <c r="M76" s="764"/>
      <c r="N76" s="764"/>
    </row>
    <row r="77" spans="1:14" ht="14.9" customHeight="1">
      <c r="A77" s="764"/>
      <c r="B77" s="764"/>
      <c r="C77" s="764"/>
      <c r="D77" s="764"/>
      <c r="E77" s="764"/>
      <c r="F77" s="764"/>
      <c r="G77" s="764"/>
      <c r="H77" s="764"/>
      <c r="I77" s="764"/>
      <c r="J77" s="764"/>
      <c r="K77" s="764"/>
      <c r="L77" s="764"/>
      <c r="M77" s="764"/>
      <c r="N77" s="764"/>
    </row>
    <row r="78" spans="1:14" ht="14.9" customHeight="1">
      <c r="A78" s="764"/>
      <c r="B78" s="764"/>
      <c r="C78" s="764"/>
      <c r="D78" s="764"/>
      <c r="E78" s="764"/>
      <c r="F78" s="764"/>
      <c r="G78" s="764"/>
      <c r="H78" s="764"/>
      <c r="I78" s="764"/>
      <c r="J78" s="764"/>
      <c r="K78" s="764"/>
      <c r="L78" s="764"/>
      <c r="M78" s="764"/>
      <c r="N78" s="764"/>
    </row>
    <row r="79" spans="1:14" ht="14.9" customHeight="1">
      <c r="A79" s="764"/>
      <c r="B79" s="764"/>
      <c r="C79" s="764"/>
      <c r="D79" s="764"/>
      <c r="E79" s="764"/>
      <c r="F79" s="764"/>
      <c r="G79" s="764"/>
      <c r="H79" s="764"/>
      <c r="I79" s="764"/>
      <c r="J79" s="764"/>
      <c r="K79" s="764"/>
      <c r="L79" s="764"/>
      <c r="M79" s="764"/>
      <c r="N79" s="764"/>
    </row>
    <row r="80" spans="1:14" ht="14.9" customHeight="1">
      <c r="A80" s="764"/>
      <c r="B80" s="764"/>
      <c r="C80" s="764"/>
      <c r="D80" s="764"/>
      <c r="E80" s="764"/>
      <c r="F80" s="764"/>
      <c r="G80" s="764"/>
      <c r="H80" s="764"/>
      <c r="I80" s="764"/>
      <c r="J80" s="764"/>
      <c r="K80" s="764"/>
      <c r="L80" s="764"/>
      <c r="M80" s="764"/>
      <c r="N80" s="764"/>
    </row>
    <row r="81" spans="6:14" ht="14.9" customHeight="1">
      <c r="F81" s="764"/>
      <c r="G81" s="764"/>
      <c r="H81" s="764"/>
      <c r="I81" s="764"/>
      <c r="J81" s="764"/>
      <c r="K81" s="764"/>
      <c r="L81" s="764"/>
      <c r="M81" s="764"/>
      <c r="N81" s="764"/>
    </row>
    <row r="82" spans="6:14" ht="14.9" customHeight="1">
      <c r="F82" s="764"/>
      <c r="G82" s="764"/>
      <c r="H82" s="764"/>
      <c r="I82" s="764"/>
      <c r="J82" s="764"/>
      <c r="K82" s="764"/>
      <c r="L82" s="764"/>
      <c r="M82" s="764"/>
      <c r="N82" s="764"/>
    </row>
    <row r="83" spans="6:14" ht="14.9" customHeight="1">
      <c r="F83" s="764"/>
      <c r="G83" s="764"/>
      <c r="H83" s="764"/>
      <c r="I83" s="764"/>
      <c r="J83" s="764"/>
      <c r="K83" s="764"/>
      <c r="L83" s="764"/>
      <c r="M83" s="764"/>
      <c r="N83" s="764"/>
    </row>
  </sheetData>
  <mergeCells count="1">
    <mergeCell ref="A2:C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5A7C-D037-4D51-9A76-32BF0880635C}">
  <dimension ref="A1:Q52"/>
  <sheetViews>
    <sheetView zoomScaleNormal="100" workbookViewId="0"/>
  </sheetViews>
  <sheetFormatPr defaultColWidth="9.1796875" defaultRowHeight="14.9" customHeight="1"/>
  <cols>
    <col min="1" max="1" width="55.54296875" style="17" customWidth="1"/>
    <col min="2" max="4" width="13.54296875" style="4" customWidth="1"/>
    <col min="5" max="5" width="10.7265625" style="4" bestFit="1" customWidth="1"/>
    <col min="6" max="6" width="10.453125" style="4" customWidth="1"/>
    <col min="7" max="7" width="11.54296875" style="4" customWidth="1"/>
    <col min="8" max="8" width="60.81640625" style="4" customWidth="1"/>
    <col min="9" max="9" width="9.1796875" style="4" bestFit="1"/>
    <col min="10" max="12" width="11" style="4" bestFit="1" customWidth="1"/>
    <col min="13" max="13" width="10.81640625" style="4" bestFit="1" customWidth="1"/>
    <col min="14" max="16384" width="9.1796875" style="4"/>
  </cols>
  <sheetData>
    <row r="1" spans="1:7" ht="40" customHeight="1">
      <c r="A1" s="87" t="s">
        <v>33</v>
      </c>
      <c r="B1" s="96"/>
      <c r="C1" s="96"/>
      <c r="D1" s="87"/>
      <c r="E1" s="764"/>
      <c r="F1" s="764"/>
      <c r="G1" s="764"/>
    </row>
    <row r="2" spans="1:7" ht="40" customHeight="1" thickBot="1">
      <c r="A2" s="914" t="s">
        <v>560</v>
      </c>
      <c r="B2" s="914"/>
      <c r="C2" s="914"/>
      <c r="D2" s="214"/>
      <c r="E2" s="214"/>
      <c r="F2" s="214"/>
      <c r="G2" s="764"/>
    </row>
    <row r="3" spans="1:7" ht="14.9" customHeight="1">
      <c r="A3" s="764"/>
      <c r="B3" s="764"/>
      <c r="C3" s="764"/>
      <c r="D3" s="764"/>
      <c r="E3" s="764"/>
      <c r="F3" s="764"/>
      <c r="G3" s="764"/>
    </row>
    <row r="4" spans="1:7" ht="13">
      <c r="A4" s="509" t="s">
        <v>561</v>
      </c>
      <c r="B4" s="155"/>
      <c r="C4" s="155"/>
      <c r="D4" s="155"/>
      <c r="E4" s="764"/>
      <c r="F4" s="764"/>
      <c r="G4" s="764"/>
    </row>
    <row r="5" spans="1:7" ht="13">
      <c r="A5" s="397"/>
      <c r="B5" s="397"/>
      <c r="C5" s="397" t="s">
        <v>36</v>
      </c>
      <c r="D5" s="516" t="s">
        <v>37</v>
      </c>
      <c r="E5" s="397" t="s">
        <v>291</v>
      </c>
      <c r="F5" s="516" t="s">
        <v>322</v>
      </c>
      <c r="G5" s="764"/>
    </row>
    <row r="6" spans="1:7" ht="14.9" customHeight="1">
      <c r="A6" s="128" t="s">
        <v>562</v>
      </c>
      <c r="B6" s="129"/>
      <c r="C6" s="47">
        <v>1837.3</v>
      </c>
      <c r="D6" s="48">
        <v>3023.7</v>
      </c>
      <c r="E6" s="47">
        <v>469.5</v>
      </c>
      <c r="F6" s="48">
        <v>1293.5999999999999</v>
      </c>
      <c r="G6" s="764"/>
    </row>
    <row r="7" spans="1:7" ht="14.9" customHeight="1">
      <c r="A7" s="103" t="s">
        <v>563</v>
      </c>
      <c r="B7" s="124"/>
      <c r="C7" s="47">
        <v>4.3</v>
      </c>
      <c r="D7" s="48">
        <v>4.0999999999999996</v>
      </c>
      <c r="E7" s="47">
        <v>1.7</v>
      </c>
      <c r="F7" s="48">
        <v>1.1000000000000001</v>
      </c>
      <c r="G7" s="764"/>
    </row>
    <row r="8" spans="1:7" ht="14.9" customHeight="1">
      <c r="A8" s="88" t="s">
        <v>564</v>
      </c>
      <c r="B8" s="156"/>
      <c r="C8" s="63">
        <v>1841.6</v>
      </c>
      <c r="D8" s="64">
        <v>3027.8</v>
      </c>
      <c r="E8" s="63">
        <v>471.2</v>
      </c>
      <c r="F8" s="64">
        <v>1294.7</v>
      </c>
      <c r="G8" s="764"/>
    </row>
    <row r="9" spans="1:7" ht="14.9" customHeight="1">
      <c r="A9" s="103" t="s">
        <v>98</v>
      </c>
      <c r="B9" s="124"/>
      <c r="C9" s="47">
        <v>-1300.2</v>
      </c>
      <c r="D9" s="48">
        <v>-2427.8000000000002</v>
      </c>
      <c r="E9" s="47">
        <v>-297.2</v>
      </c>
      <c r="F9" s="48">
        <v>-1060.2</v>
      </c>
      <c r="G9" s="764"/>
    </row>
    <row r="10" spans="1:7" ht="14.9" customHeight="1">
      <c r="A10" s="103" t="s">
        <v>103</v>
      </c>
      <c r="B10" s="124"/>
      <c r="C10" s="47">
        <v>-96.6</v>
      </c>
      <c r="D10" s="48">
        <v>-84.2</v>
      </c>
      <c r="E10" s="47">
        <v>-31.8</v>
      </c>
      <c r="F10" s="48">
        <v>-26.5</v>
      </c>
      <c r="G10" s="764"/>
    </row>
    <row r="11" spans="1:7" ht="14.9" customHeight="1">
      <c r="A11" s="103" t="s">
        <v>104</v>
      </c>
      <c r="B11" s="124"/>
      <c r="C11" s="47">
        <v>-37.799999999999997</v>
      </c>
      <c r="D11" s="48">
        <v>-25.4</v>
      </c>
      <c r="E11" s="47">
        <v>-16.7</v>
      </c>
      <c r="F11" s="48">
        <v>-10.6</v>
      </c>
      <c r="G11" s="764"/>
    </row>
    <row r="12" spans="1:7" ht="14.9" customHeight="1">
      <c r="A12" s="127" t="s">
        <v>221</v>
      </c>
      <c r="B12" s="120"/>
      <c r="C12" s="383">
        <v>-58.8</v>
      </c>
      <c r="D12" s="382">
        <v>-156.9</v>
      </c>
      <c r="E12" s="383">
        <v>-17.2</v>
      </c>
      <c r="F12" s="382">
        <v>-75.3</v>
      </c>
      <c r="G12" s="764"/>
    </row>
    <row r="13" spans="1:7" ht="14.9" customHeight="1">
      <c r="A13" s="463" t="s">
        <v>565</v>
      </c>
      <c r="B13" s="510"/>
      <c r="C13" s="405">
        <v>-1493.4</v>
      </c>
      <c r="D13" s="406">
        <v>-2694.3</v>
      </c>
      <c r="E13" s="405">
        <v>-362.9</v>
      </c>
      <c r="F13" s="406">
        <v>-1172.5999999999999</v>
      </c>
      <c r="G13" s="764"/>
    </row>
    <row r="14" spans="1:7" ht="14.9" customHeight="1">
      <c r="A14" s="88" t="s">
        <v>566</v>
      </c>
      <c r="B14" s="312"/>
      <c r="C14" s="63">
        <v>348.2</v>
      </c>
      <c r="D14" s="64">
        <v>333.5</v>
      </c>
      <c r="E14" s="63">
        <v>108.3</v>
      </c>
      <c r="F14" s="64">
        <v>122.1</v>
      </c>
      <c r="G14" s="764"/>
    </row>
    <row r="15" spans="1:7" ht="14.9" customHeight="1">
      <c r="A15" s="103" t="s">
        <v>567</v>
      </c>
      <c r="B15" s="124"/>
      <c r="C15" s="47">
        <v>-112.4</v>
      </c>
      <c r="D15" s="48">
        <v>-102.6</v>
      </c>
      <c r="E15" s="47">
        <v>-39</v>
      </c>
      <c r="F15" s="48">
        <v>-34.700000000000003</v>
      </c>
      <c r="G15" s="764"/>
    </row>
    <row r="16" spans="1:7" ht="25">
      <c r="A16" s="103" t="s">
        <v>568</v>
      </c>
      <c r="B16" s="124"/>
      <c r="C16" s="47">
        <v>-1.9</v>
      </c>
      <c r="D16" s="48">
        <v>-5.7</v>
      </c>
      <c r="E16" s="47">
        <v>-0.2</v>
      </c>
      <c r="F16" s="48">
        <v>-4.0999999999999996</v>
      </c>
      <c r="G16" s="764"/>
    </row>
    <row r="17" spans="1:7" ht="14.9" customHeight="1">
      <c r="A17" s="88" t="s">
        <v>569</v>
      </c>
      <c r="B17" s="156"/>
      <c r="C17" s="63">
        <v>233.9</v>
      </c>
      <c r="D17" s="64">
        <v>225.2</v>
      </c>
      <c r="E17" s="63">
        <v>69.099999999999994</v>
      </c>
      <c r="F17" s="64">
        <v>83.3</v>
      </c>
      <c r="G17" s="764"/>
    </row>
    <row r="18" spans="1:7" ht="14.9" customHeight="1">
      <c r="A18" s="103" t="s">
        <v>570</v>
      </c>
      <c r="B18" s="124"/>
      <c r="C18" s="47">
        <v>33.799999999999997</v>
      </c>
      <c r="D18" s="48">
        <v>12.1</v>
      </c>
      <c r="E18" s="47">
        <v>5.6</v>
      </c>
      <c r="F18" s="48">
        <v>8.6</v>
      </c>
      <c r="G18" s="764"/>
    </row>
    <row r="19" spans="1:7" ht="14.9" customHeight="1">
      <c r="A19" s="103" t="s">
        <v>571</v>
      </c>
      <c r="B19" s="124"/>
      <c r="C19" s="47">
        <v>-31.6</v>
      </c>
      <c r="D19" s="48">
        <v>-25.8</v>
      </c>
      <c r="E19" s="47">
        <v>-12.5</v>
      </c>
      <c r="F19" s="48">
        <v>-9.6999999999999993</v>
      </c>
      <c r="G19" s="764"/>
    </row>
    <row r="20" spans="1:7" ht="14.9" customHeight="1">
      <c r="A20" s="517" t="s">
        <v>226</v>
      </c>
      <c r="B20" s="518"/>
      <c r="C20" s="519">
        <v>2.2000000000000002</v>
      </c>
      <c r="D20" s="520">
        <v>-13.7</v>
      </c>
      <c r="E20" s="519">
        <v>-6.9</v>
      </c>
      <c r="F20" s="520">
        <v>-1.1000000000000001</v>
      </c>
      <c r="G20" s="764"/>
    </row>
    <row r="21" spans="1:7" ht="14.9" customHeight="1">
      <c r="A21" s="515" t="s">
        <v>572</v>
      </c>
      <c r="B21" s="510"/>
      <c r="C21" s="405">
        <v>236.1</v>
      </c>
      <c r="D21" s="406">
        <v>211.5</v>
      </c>
      <c r="E21" s="405">
        <v>62.2</v>
      </c>
      <c r="F21" s="406">
        <v>82.2</v>
      </c>
      <c r="G21" s="764"/>
    </row>
    <row r="22" spans="1:7" ht="14.9" customHeight="1">
      <c r="A22" s="127" t="s">
        <v>573</v>
      </c>
      <c r="B22" s="120"/>
      <c r="C22" s="200">
        <v>-23.5</v>
      </c>
      <c r="D22" s="201">
        <v>-26.6</v>
      </c>
      <c r="E22" s="200">
        <v>-5.4</v>
      </c>
      <c r="F22" s="201">
        <v>-12.1</v>
      </c>
      <c r="G22" s="764"/>
    </row>
    <row r="23" spans="1:7" ht="14.9" customHeight="1">
      <c r="A23" s="521" t="s">
        <v>574</v>
      </c>
      <c r="B23" s="522"/>
      <c r="C23" s="405">
        <v>212.6</v>
      </c>
      <c r="D23" s="406">
        <v>184.9</v>
      </c>
      <c r="E23" s="405">
        <v>56.8</v>
      </c>
      <c r="F23" s="406">
        <v>70.099999999999994</v>
      </c>
      <c r="G23" s="764"/>
    </row>
    <row r="24" spans="1:7" ht="14.9" customHeight="1">
      <c r="A24" s="71" t="s">
        <v>575</v>
      </c>
      <c r="B24" s="129"/>
      <c r="C24" s="47"/>
      <c r="D24" s="48"/>
      <c r="E24" s="47"/>
      <c r="F24" s="48"/>
      <c r="G24" s="764"/>
    </row>
    <row r="25" spans="1:7" ht="14.9" customHeight="1">
      <c r="A25" s="103" t="s">
        <v>576</v>
      </c>
      <c r="B25" s="124"/>
      <c r="C25" s="47">
        <v>212.6</v>
      </c>
      <c r="D25" s="48">
        <v>184.9</v>
      </c>
      <c r="E25" s="47">
        <v>56.8</v>
      </c>
      <c r="F25" s="48">
        <v>70.099999999999994</v>
      </c>
      <c r="G25" s="764"/>
    </row>
    <row r="26" spans="1:7" ht="14.9" customHeight="1">
      <c r="A26" s="103" t="s">
        <v>577</v>
      </c>
      <c r="B26" s="124"/>
      <c r="C26" s="47">
        <v>0</v>
      </c>
      <c r="D26" s="48">
        <v>0</v>
      </c>
      <c r="E26" s="47">
        <v>0</v>
      </c>
      <c r="F26" s="48">
        <v>0</v>
      </c>
      <c r="G26" s="764"/>
    </row>
    <row r="27" spans="1:7" ht="14.9" customHeight="1">
      <c r="A27" s="103"/>
      <c r="B27" s="124"/>
      <c r="C27" s="137"/>
      <c r="D27" s="138"/>
      <c r="E27" s="137"/>
      <c r="F27" s="138"/>
      <c r="G27" s="764"/>
    </row>
    <row r="28" spans="1:7" ht="13">
      <c r="A28" s="160" t="s">
        <v>578</v>
      </c>
      <c r="B28" s="156"/>
      <c r="C28" s="161">
        <v>2.94</v>
      </c>
      <c r="D28" s="162">
        <v>2.54</v>
      </c>
      <c r="E28" s="161">
        <v>0.78</v>
      </c>
      <c r="F28" s="162">
        <v>0.97</v>
      </c>
      <c r="G28" s="764"/>
    </row>
    <row r="29" spans="1:7" ht="13">
      <c r="A29" s="160" t="s">
        <v>579</v>
      </c>
      <c r="B29" s="156"/>
      <c r="C29" s="161">
        <v>2.94</v>
      </c>
      <c r="D29" s="162">
        <v>2.54</v>
      </c>
      <c r="E29" s="161">
        <v>0.78</v>
      </c>
      <c r="F29" s="162">
        <v>0.97</v>
      </c>
      <c r="G29" s="764"/>
    </row>
    <row r="30" spans="1:7" ht="13">
      <c r="A30" s="160" t="s">
        <v>580</v>
      </c>
      <c r="B30" s="156"/>
      <c r="C30" s="157">
        <v>72388960</v>
      </c>
      <c r="D30" s="158">
        <v>72671619</v>
      </c>
      <c r="E30" s="157">
        <v>72388960</v>
      </c>
      <c r="F30" s="158">
        <v>72388960</v>
      </c>
      <c r="G30" s="764"/>
    </row>
    <row r="31" spans="1:7" ht="12.5">
      <c r="A31" s="775"/>
      <c r="B31" s="764"/>
      <c r="C31" s="764"/>
      <c r="D31" s="764"/>
      <c r="E31" s="764"/>
      <c r="F31" s="764"/>
      <c r="G31" s="764"/>
    </row>
    <row r="32" spans="1:7" ht="13">
      <c r="A32" s="521" t="s">
        <v>574</v>
      </c>
      <c r="B32" s="522"/>
      <c r="C32" s="405">
        <v>212.6</v>
      </c>
      <c r="D32" s="406">
        <v>184.9</v>
      </c>
      <c r="E32" s="405">
        <v>56.8</v>
      </c>
      <c r="F32" s="406">
        <v>70.099999999999994</v>
      </c>
      <c r="G32" s="764"/>
    </row>
    <row r="33" spans="1:17" ht="14.9" customHeight="1">
      <c r="A33" s="88" t="s">
        <v>581</v>
      </c>
      <c r="B33" s="764"/>
      <c r="C33" s="63"/>
      <c r="D33" s="64"/>
      <c r="E33" s="63"/>
      <c r="F33" s="64"/>
      <c r="G33" s="764"/>
      <c r="H33" s="764"/>
      <c r="I33" s="764"/>
      <c r="J33" s="764"/>
      <c r="K33" s="764"/>
      <c r="L33" s="764"/>
      <c r="M33" s="764"/>
      <c r="N33" s="764"/>
      <c r="O33" s="764"/>
      <c r="P33" s="764"/>
      <c r="Q33" s="764"/>
    </row>
    <row r="34" spans="1:17" ht="26">
      <c r="A34" s="88" t="s">
        <v>582</v>
      </c>
      <c r="B34" s="156"/>
      <c r="C34" s="63"/>
      <c r="D34" s="64"/>
      <c r="E34" s="63"/>
      <c r="F34" s="64"/>
      <c r="G34" s="764"/>
      <c r="H34" s="764"/>
      <c r="I34" s="764"/>
      <c r="J34" s="764"/>
      <c r="K34" s="764"/>
      <c r="L34" s="764"/>
      <c r="M34" s="764"/>
      <c r="N34" s="764"/>
      <c r="O34" s="764"/>
      <c r="P34" s="764"/>
      <c r="Q34" s="764"/>
    </row>
    <row r="35" spans="1:17" s="216" customFormat="1" ht="13">
      <c r="A35" s="127" t="s">
        <v>583</v>
      </c>
      <c r="B35" s="120"/>
      <c r="C35" s="200">
        <v>2.5</v>
      </c>
      <c r="D35" s="201">
        <v>0.2</v>
      </c>
      <c r="E35" s="200">
        <v>2.5</v>
      </c>
      <c r="F35" s="201">
        <v>0.2</v>
      </c>
      <c r="G35" s="764"/>
      <c r="H35" s="764"/>
      <c r="I35" s="764"/>
      <c r="J35" s="764"/>
      <c r="K35" s="764"/>
      <c r="L35" s="764"/>
      <c r="M35" s="764"/>
      <c r="N35" s="764"/>
      <c r="O35" s="764"/>
      <c r="P35" s="764"/>
      <c r="Q35" s="764"/>
    </row>
    <row r="36" spans="1:17" ht="12.5">
      <c r="A36" s="127" t="s">
        <v>584</v>
      </c>
      <c r="B36" s="120"/>
      <c r="C36" s="200">
        <v>1.1000000000000001</v>
      </c>
      <c r="D36" s="201">
        <v>0.1</v>
      </c>
      <c r="E36" s="200">
        <v>0.3</v>
      </c>
      <c r="F36" s="201">
        <v>0.3</v>
      </c>
      <c r="G36" s="764"/>
      <c r="H36" s="764"/>
      <c r="I36" s="764"/>
      <c r="J36" s="764"/>
      <c r="K36" s="764"/>
      <c r="L36" s="764"/>
      <c r="M36" s="764"/>
      <c r="N36" s="764"/>
      <c r="O36" s="764"/>
      <c r="P36" s="764"/>
      <c r="Q36" s="764"/>
    </row>
    <row r="37" spans="1:17" ht="26">
      <c r="A37" s="403" t="s">
        <v>585</v>
      </c>
      <c r="B37" s="510"/>
      <c r="C37" s="405">
        <v>3.6</v>
      </c>
      <c r="D37" s="406">
        <v>0.3</v>
      </c>
      <c r="E37" s="405">
        <v>2.8</v>
      </c>
      <c r="F37" s="406">
        <v>0.5</v>
      </c>
      <c r="G37" s="764"/>
      <c r="H37" s="764"/>
      <c r="I37" s="764"/>
      <c r="J37" s="764"/>
      <c r="K37" s="764"/>
      <c r="L37" s="764"/>
      <c r="M37" s="764"/>
      <c r="N37" s="764"/>
      <c r="O37" s="764"/>
      <c r="P37" s="764"/>
      <c r="Q37" s="764"/>
    </row>
    <row r="38" spans="1:17" ht="26">
      <c r="A38" s="88" t="s">
        <v>586</v>
      </c>
      <c r="B38" s="312"/>
      <c r="C38" s="63"/>
      <c r="D38" s="64"/>
      <c r="E38" s="63"/>
      <c r="F38" s="64"/>
      <c r="G38" s="764"/>
      <c r="H38" s="764"/>
      <c r="I38" s="764"/>
      <c r="J38" s="764"/>
      <c r="K38" s="764"/>
      <c r="L38" s="764"/>
      <c r="M38" s="764"/>
      <c r="N38" s="764"/>
      <c r="O38" s="764"/>
      <c r="P38" s="764"/>
      <c r="Q38" s="764"/>
    </row>
    <row r="39" spans="1:17" ht="14.9" customHeight="1">
      <c r="A39" s="103" t="s">
        <v>587</v>
      </c>
      <c r="B39" s="156"/>
      <c r="C39" s="47">
        <v>-131.1</v>
      </c>
      <c r="D39" s="48">
        <v>404.5</v>
      </c>
      <c r="E39" s="47">
        <v>-2</v>
      </c>
      <c r="F39" s="48">
        <v>184.1</v>
      </c>
      <c r="G39" s="764"/>
      <c r="H39" s="764"/>
      <c r="I39" s="764"/>
      <c r="J39" s="764"/>
      <c r="K39" s="764"/>
      <c r="L39" s="764"/>
      <c r="M39" s="764"/>
      <c r="N39" s="764"/>
      <c r="O39" s="764"/>
      <c r="P39" s="764"/>
      <c r="Q39" s="764"/>
    </row>
    <row r="40" spans="1:17" ht="14.9" customHeight="1">
      <c r="A40" s="103" t="s">
        <v>588</v>
      </c>
      <c r="B40" s="156"/>
      <c r="C40" s="47">
        <v>-6.4</v>
      </c>
      <c r="D40" s="48">
        <v>-101.1</v>
      </c>
      <c r="E40" s="47">
        <v>16.399999999999999</v>
      </c>
      <c r="F40" s="48">
        <v>-103.4</v>
      </c>
      <c r="G40" s="764"/>
      <c r="H40" s="764"/>
      <c r="I40" s="764"/>
      <c r="J40" s="764"/>
      <c r="K40" s="764"/>
      <c r="L40" s="764"/>
      <c r="M40" s="764"/>
      <c r="N40" s="764"/>
      <c r="O40" s="764"/>
      <c r="P40" s="764"/>
      <c r="Q40" s="764"/>
    </row>
    <row r="41" spans="1:17" ht="14.9" customHeight="1">
      <c r="A41" s="127" t="s">
        <v>589</v>
      </c>
      <c r="B41" s="120"/>
      <c r="C41" s="200">
        <v>6.3</v>
      </c>
      <c r="D41" s="201">
        <v>-6.5</v>
      </c>
      <c r="E41" s="200">
        <v>-10.5</v>
      </c>
      <c r="F41" s="201">
        <v>-5.6</v>
      </c>
      <c r="G41" s="764"/>
      <c r="H41" s="764"/>
      <c r="I41" s="764"/>
      <c r="J41" s="764"/>
      <c r="K41" s="764"/>
      <c r="L41" s="764"/>
      <c r="M41" s="764"/>
      <c r="N41" s="764"/>
      <c r="O41" s="764"/>
      <c r="P41" s="764"/>
      <c r="Q41" s="764"/>
    </row>
    <row r="42" spans="1:17" ht="14.9" customHeight="1">
      <c r="A42" s="403" t="s">
        <v>590</v>
      </c>
      <c r="B42" s="510"/>
      <c r="C42" s="405">
        <v>-131.19999999999999</v>
      </c>
      <c r="D42" s="406">
        <v>296.89999999999998</v>
      </c>
      <c r="E42" s="405">
        <v>3.9</v>
      </c>
      <c r="F42" s="406">
        <v>75.099999999999994</v>
      </c>
      <c r="G42" s="764"/>
      <c r="H42" s="764"/>
      <c r="I42" s="764"/>
      <c r="J42" s="764"/>
      <c r="K42" s="764"/>
      <c r="L42" s="764"/>
      <c r="M42" s="764"/>
      <c r="N42" s="764"/>
      <c r="O42" s="764"/>
      <c r="P42" s="764"/>
      <c r="Q42" s="764"/>
    </row>
    <row r="43" spans="1:17" ht="14.9" customHeight="1">
      <c r="A43" s="384" t="s">
        <v>591</v>
      </c>
      <c r="B43" s="276"/>
      <c r="C43" s="385">
        <v>-127.6</v>
      </c>
      <c r="D43" s="376">
        <v>297.2</v>
      </c>
      <c r="E43" s="385">
        <v>6.7</v>
      </c>
      <c r="F43" s="376">
        <v>75.599999999999994</v>
      </c>
      <c r="G43" s="764"/>
      <c r="H43" s="764"/>
      <c r="I43" s="764"/>
      <c r="J43" s="764"/>
      <c r="K43" s="764"/>
      <c r="L43" s="764"/>
      <c r="M43" s="764"/>
      <c r="N43" s="764"/>
      <c r="O43" s="764"/>
      <c r="P43" s="764"/>
      <c r="Q43" s="764"/>
    </row>
    <row r="44" spans="1:17" ht="14.9" customHeight="1">
      <c r="A44" s="403" t="s">
        <v>592</v>
      </c>
      <c r="B44" s="510"/>
      <c r="C44" s="405">
        <v>85</v>
      </c>
      <c r="D44" s="406">
        <v>482.1</v>
      </c>
      <c r="E44" s="405">
        <v>63.5</v>
      </c>
      <c r="F44" s="406">
        <v>145.69999999999999</v>
      </c>
      <c r="G44" s="764"/>
      <c r="H44" s="764"/>
      <c r="I44" s="764"/>
      <c r="J44" s="764"/>
      <c r="K44" s="764"/>
      <c r="L44" s="764"/>
      <c r="M44" s="764"/>
      <c r="N44" s="764"/>
      <c r="O44" s="764"/>
      <c r="P44" s="764"/>
      <c r="Q44" s="764"/>
    </row>
    <row r="45" spans="1:17" ht="14.9" customHeight="1">
      <c r="A45" s="71" t="s">
        <v>575</v>
      </c>
      <c r="B45" s="129"/>
      <c r="C45" s="47"/>
      <c r="D45" s="48"/>
      <c r="E45" s="47"/>
      <c r="F45" s="48"/>
      <c r="G45" s="764"/>
      <c r="H45" s="764"/>
      <c r="I45" s="764"/>
      <c r="J45" s="764"/>
      <c r="K45" s="764"/>
      <c r="L45" s="764"/>
      <c r="M45" s="764"/>
      <c r="N45" s="764"/>
      <c r="O45" s="764"/>
      <c r="P45" s="764"/>
      <c r="Q45" s="764"/>
    </row>
    <row r="46" spans="1:17" ht="14.9" customHeight="1">
      <c r="A46" s="103" t="s">
        <v>576</v>
      </c>
      <c r="B46" s="124"/>
      <c r="C46" s="47">
        <v>85</v>
      </c>
      <c r="D46" s="48">
        <v>482.1</v>
      </c>
      <c r="E46" s="47">
        <v>63.5</v>
      </c>
      <c r="F46" s="48">
        <v>145.69999999999999</v>
      </c>
      <c r="G46" s="764"/>
      <c r="H46" s="764"/>
      <c r="I46" s="764"/>
      <c r="J46" s="764"/>
      <c r="K46" s="764"/>
      <c r="L46" s="764"/>
      <c r="M46" s="764"/>
      <c r="N46" s="764"/>
      <c r="O46" s="764"/>
      <c r="P46" s="764"/>
      <c r="Q46" s="764"/>
    </row>
    <row r="47" spans="1:17" ht="14.9" customHeight="1">
      <c r="A47" s="103" t="s">
        <v>542</v>
      </c>
      <c r="B47" s="124"/>
      <c r="C47" s="47">
        <v>0</v>
      </c>
      <c r="D47" s="48">
        <v>0</v>
      </c>
      <c r="E47" s="47">
        <v>0</v>
      </c>
      <c r="F47" s="48">
        <v>0</v>
      </c>
      <c r="G47" s="764"/>
      <c r="H47" s="764"/>
      <c r="I47" s="764"/>
      <c r="J47" s="764"/>
      <c r="K47" s="764"/>
      <c r="L47" s="764"/>
      <c r="M47" s="764"/>
      <c r="N47" s="764"/>
      <c r="O47" s="764"/>
      <c r="P47" s="764"/>
      <c r="Q47" s="764"/>
    </row>
    <row r="48" spans="1:17" ht="14.9" customHeight="1">
      <c r="A48" s="764"/>
      <c r="B48" s="764"/>
      <c r="C48" s="764"/>
      <c r="D48" s="764"/>
      <c r="E48" s="764"/>
      <c r="F48" s="764"/>
      <c r="G48" s="764"/>
      <c r="H48" s="764"/>
      <c r="I48" s="764"/>
      <c r="J48" s="764"/>
      <c r="K48" s="764"/>
      <c r="L48" s="764"/>
      <c r="M48" s="764"/>
      <c r="N48" s="764"/>
      <c r="O48" s="764"/>
      <c r="P48" s="764"/>
      <c r="Q48" s="764"/>
    </row>
    <row r="52" spans="2:6" ht="14.9" customHeight="1">
      <c r="B52" s="764"/>
      <c r="C52" s="764"/>
      <c r="D52" s="764"/>
      <c r="E52" s="764"/>
      <c r="F52" s="764"/>
    </row>
  </sheetData>
  <mergeCells count="1">
    <mergeCell ref="A2:C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537F-C2EC-4ADF-B993-8C3E6D0E77AE}">
  <dimension ref="A1:Z72"/>
  <sheetViews>
    <sheetView topLeftCell="A9" zoomScaleNormal="100" workbookViewId="0">
      <selection activeCell="H45" sqref="H45"/>
    </sheetView>
  </sheetViews>
  <sheetFormatPr defaultColWidth="9.1796875" defaultRowHeight="14.9" customHeight="1"/>
  <cols>
    <col min="1" max="1" width="55.54296875" style="17" customWidth="1"/>
    <col min="2" max="4" width="13.54296875" style="4" customWidth="1"/>
    <col min="5" max="8" width="9.1796875" style="4" bestFit="1"/>
    <col min="9" max="9" width="67.1796875" style="4" customWidth="1"/>
    <col min="10" max="16384" width="9.1796875" style="4"/>
  </cols>
  <sheetData>
    <row r="1" spans="1:6" ht="40" customHeight="1">
      <c r="A1" s="87" t="s">
        <v>33</v>
      </c>
      <c r="B1" s="96"/>
      <c r="C1" s="96"/>
      <c r="D1" s="87"/>
      <c r="E1" s="764"/>
      <c r="F1" s="764"/>
    </row>
    <row r="2" spans="1:6" ht="40" customHeight="1" thickBot="1">
      <c r="A2" s="914" t="s">
        <v>593</v>
      </c>
      <c r="B2" s="914"/>
      <c r="C2" s="914"/>
      <c r="D2" s="214"/>
      <c r="E2" s="214"/>
      <c r="F2" s="214"/>
    </row>
    <row r="4" spans="1:6" ht="14.9" customHeight="1">
      <c r="A4" s="509" t="s">
        <v>594</v>
      </c>
      <c r="B4" s="155"/>
      <c r="C4" s="155"/>
      <c r="D4" s="155"/>
      <c r="E4" s="764"/>
      <c r="F4" s="764"/>
    </row>
    <row r="5" spans="1:6" ht="13">
      <c r="A5" s="397"/>
      <c r="B5" s="397"/>
      <c r="C5" s="397" t="s">
        <v>36</v>
      </c>
      <c r="D5" s="516" t="s">
        <v>37</v>
      </c>
      <c r="E5" s="397" t="s">
        <v>291</v>
      </c>
      <c r="F5" s="516" t="s">
        <v>322</v>
      </c>
    </row>
    <row r="6" spans="1:6" ht="13">
      <c r="A6" s="88" t="s">
        <v>595</v>
      </c>
      <c r="B6" s="88"/>
      <c r="C6" s="63"/>
      <c r="D6" s="64"/>
      <c r="E6" s="63"/>
      <c r="F6" s="64"/>
    </row>
    <row r="7" spans="1:6" ht="12.5">
      <c r="A7" s="103" t="s">
        <v>574</v>
      </c>
      <c r="B7" s="124"/>
      <c r="C7" s="47">
        <v>212.6</v>
      </c>
      <c r="D7" s="48">
        <v>184.9</v>
      </c>
      <c r="E7" s="47">
        <v>56.8</v>
      </c>
      <c r="F7" s="48">
        <v>70.099999999999994</v>
      </c>
    </row>
    <row r="8" spans="1:6" ht="13">
      <c r="A8" s="88" t="s">
        <v>596</v>
      </c>
      <c r="B8" s="156"/>
      <c r="C8" s="63"/>
      <c r="D8" s="64"/>
      <c r="E8" s="63"/>
      <c r="F8" s="64"/>
    </row>
    <row r="9" spans="1:6" ht="12.5">
      <c r="A9" s="103" t="s">
        <v>597</v>
      </c>
      <c r="B9" s="124"/>
      <c r="C9" s="47">
        <v>121.9</v>
      </c>
      <c r="D9" s="48">
        <v>111.4</v>
      </c>
      <c r="E9" s="47">
        <v>42.3</v>
      </c>
      <c r="F9" s="48">
        <v>37.799999999999997</v>
      </c>
    </row>
    <row r="10" spans="1:6" ht="12.5">
      <c r="A10" s="103" t="s">
        <v>598</v>
      </c>
      <c r="B10" s="124"/>
      <c r="C10" s="47">
        <v>-9.5</v>
      </c>
      <c r="D10" s="48">
        <v>-8.8000000000000007</v>
      </c>
      <c r="E10" s="47">
        <v>-3.3</v>
      </c>
      <c r="F10" s="48">
        <v>-3.1</v>
      </c>
    </row>
    <row r="11" spans="1:6" ht="12.5">
      <c r="A11" s="103" t="s">
        <v>599</v>
      </c>
      <c r="B11" s="124"/>
      <c r="C11" s="47">
        <v>-0.3</v>
      </c>
      <c r="D11" s="48">
        <v>0</v>
      </c>
      <c r="E11" s="47">
        <v>-0.3</v>
      </c>
      <c r="F11" s="48">
        <v>0</v>
      </c>
    </row>
    <row r="12" spans="1:6" ht="12.5">
      <c r="A12" s="103" t="s">
        <v>600</v>
      </c>
      <c r="B12" s="124"/>
      <c r="C12" s="47">
        <v>4.0999999999999996</v>
      </c>
      <c r="D12" s="48">
        <v>87.3</v>
      </c>
      <c r="E12" s="47">
        <v>-0.5</v>
      </c>
      <c r="F12" s="48">
        <v>24.8</v>
      </c>
    </row>
    <row r="13" spans="1:6" ht="12.5">
      <c r="A13" s="103" t="s">
        <v>601</v>
      </c>
      <c r="B13" s="124"/>
      <c r="C13" s="47">
        <v>-20.2</v>
      </c>
      <c r="D13" s="48">
        <v>-2.7</v>
      </c>
      <c r="E13" s="47">
        <v>0</v>
      </c>
      <c r="F13" s="48">
        <v>0</v>
      </c>
    </row>
    <row r="14" spans="1:6" ht="12.5">
      <c r="A14" s="103" t="s">
        <v>602</v>
      </c>
      <c r="B14" s="124"/>
      <c r="C14" s="47">
        <v>-0.4</v>
      </c>
      <c r="D14" s="48">
        <v>1.6</v>
      </c>
      <c r="E14" s="47">
        <v>0.6</v>
      </c>
      <c r="F14" s="48">
        <v>1</v>
      </c>
    </row>
    <row r="15" spans="1:6" ht="12.5">
      <c r="A15" s="103" t="s">
        <v>603</v>
      </c>
      <c r="B15" s="124"/>
      <c r="C15" s="47">
        <v>23.5</v>
      </c>
      <c r="D15" s="48">
        <v>26.6</v>
      </c>
      <c r="E15" s="47">
        <v>5.4</v>
      </c>
      <c r="F15" s="48">
        <v>12.1</v>
      </c>
    </row>
    <row r="16" spans="1:6" ht="12.5">
      <c r="A16" s="103" t="s">
        <v>604</v>
      </c>
      <c r="B16" s="124"/>
      <c r="C16" s="47">
        <v>26.8</v>
      </c>
      <c r="D16" s="48">
        <v>-19.100000000000001</v>
      </c>
      <c r="E16" s="47">
        <v>14.9</v>
      </c>
      <c r="F16" s="48">
        <v>0</v>
      </c>
    </row>
    <row r="17" spans="1:6" ht="12.5">
      <c r="A17" s="103" t="s">
        <v>605</v>
      </c>
      <c r="B17" s="124"/>
      <c r="C17" s="47">
        <v>-99</v>
      </c>
      <c r="D17" s="48">
        <v>24.5</v>
      </c>
      <c r="E17" s="47">
        <v>-18.899999999999999</v>
      </c>
      <c r="F17" s="48">
        <v>24.5</v>
      </c>
    </row>
    <row r="18" spans="1:6" ht="25">
      <c r="A18" s="103" t="s">
        <v>606</v>
      </c>
      <c r="B18" s="124"/>
      <c r="C18" s="47">
        <v>2.9</v>
      </c>
      <c r="D18" s="48">
        <v>5.4</v>
      </c>
      <c r="E18" s="47">
        <v>1.5</v>
      </c>
      <c r="F18" s="48">
        <v>3.9</v>
      </c>
    </row>
    <row r="19" spans="1:6" ht="12.5">
      <c r="A19" s="103" t="s">
        <v>607</v>
      </c>
      <c r="B19" s="124"/>
      <c r="C19" s="47">
        <v>-13</v>
      </c>
      <c r="D19" s="48">
        <v>-0.8</v>
      </c>
      <c r="E19" s="47">
        <v>-6.1</v>
      </c>
      <c r="F19" s="48">
        <v>-0.4</v>
      </c>
    </row>
    <row r="20" spans="1:6" ht="12.5">
      <c r="A20" s="103" t="s">
        <v>608</v>
      </c>
      <c r="B20" s="124"/>
      <c r="C20" s="47">
        <v>24.9</v>
      </c>
      <c r="D20" s="48">
        <v>21.1</v>
      </c>
      <c r="E20" s="47">
        <v>8.5</v>
      </c>
      <c r="F20" s="48">
        <v>7.4</v>
      </c>
    </row>
    <row r="21" spans="1:6" ht="12.5">
      <c r="A21" s="103" t="s">
        <v>609</v>
      </c>
      <c r="B21" s="124"/>
      <c r="C21" s="47">
        <v>6.1</v>
      </c>
      <c r="D21" s="48">
        <v>2.9</v>
      </c>
      <c r="E21" s="47">
        <v>3.7</v>
      </c>
      <c r="F21" s="48">
        <v>0.9</v>
      </c>
    </row>
    <row r="22" spans="1:6" ht="12.5">
      <c r="A22" s="526" t="s">
        <v>610</v>
      </c>
      <c r="B22" s="486"/>
      <c r="C22" s="413">
        <v>0</v>
      </c>
      <c r="D22" s="414">
        <v>0</v>
      </c>
      <c r="E22" s="413">
        <v>-0.5</v>
      </c>
      <c r="F22" s="414">
        <v>0</v>
      </c>
    </row>
    <row r="23" spans="1:6" ht="12.5">
      <c r="A23" s="67" t="s">
        <v>611</v>
      </c>
      <c r="B23" s="120"/>
      <c r="C23" s="200">
        <v>-71.5</v>
      </c>
      <c r="D23" s="201">
        <v>-22.3</v>
      </c>
      <c r="E23" s="200">
        <v>-8.5</v>
      </c>
      <c r="F23" s="201">
        <v>-6.3</v>
      </c>
    </row>
    <row r="24" spans="1:6" ht="13">
      <c r="A24" s="386" t="s">
        <v>612</v>
      </c>
      <c r="B24" s="312"/>
      <c r="C24" s="63"/>
      <c r="D24" s="64"/>
      <c r="E24" s="63"/>
      <c r="F24" s="64"/>
    </row>
    <row r="25" spans="1:6" ht="25">
      <c r="A25" s="103" t="s">
        <v>613</v>
      </c>
      <c r="B25" s="124"/>
      <c r="C25" s="47">
        <v>214</v>
      </c>
      <c r="D25" s="48">
        <v>-335.6</v>
      </c>
      <c r="E25" s="47">
        <v>9.4</v>
      </c>
      <c r="F25" s="48">
        <v>-158.9</v>
      </c>
    </row>
    <row r="26" spans="1:6" ht="25">
      <c r="A26" s="103" t="s">
        <v>614</v>
      </c>
      <c r="B26" s="124"/>
      <c r="C26" s="47">
        <v>436.3</v>
      </c>
      <c r="D26" s="48">
        <v>-517.4</v>
      </c>
      <c r="E26" s="47">
        <v>-20.3</v>
      </c>
      <c r="F26" s="48">
        <v>-353.1</v>
      </c>
    </row>
    <row r="27" spans="1:6" ht="25">
      <c r="A27" s="103" t="s">
        <v>615</v>
      </c>
      <c r="B27" s="124"/>
      <c r="C27" s="47">
        <v>-309.7</v>
      </c>
      <c r="D27" s="48">
        <v>299.2</v>
      </c>
      <c r="E27" s="47">
        <v>-47.2</v>
      </c>
      <c r="F27" s="48">
        <v>157.5</v>
      </c>
    </row>
    <row r="28" spans="1:6" ht="13">
      <c r="A28" s="403" t="s">
        <v>616</v>
      </c>
      <c r="B28" s="510"/>
      <c r="C28" s="405">
        <v>549.5</v>
      </c>
      <c r="D28" s="406">
        <v>-141.80000000000001</v>
      </c>
      <c r="E28" s="405">
        <v>37.5</v>
      </c>
      <c r="F28" s="406">
        <v>-181.8</v>
      </c>
    </row>
    <row r="29" spans="1:6" ht="13">
      <c r="A29" s="88" t="s">
        <v>617</v>
      </c>
      <c r="B29" s="312"/>
      <c r="C29" s="63"/>
      <c r="D29" s="64"/>
      <c r="E29" s="63"/>
      <c r="F29" s="64"/>
    </row>
    <row r="30" spans="1:6" ht="25">
      <c r="A30" s="103" t="s">
        <v>618</v>
      </c>
      <c r="B30" s="124"/>
      <c r="C30" s="47">
        <v>-512.29999999999995</v>
      </c>
      <c r="D30" s="48">
        <v>-304.39999999999998</v>
      </c>
      <c r="E30" s="47">
        <v>-185.2</v>
      </c>
      <c r="F30" s="48">
        <v>-141.30000000000001</v>
      </c>
    </row>
    <row r="31" spans="1:6" ht="25">
      <c r="A31" s="103" t="s">
        <v>619</v>
      </c>
      <c r="B31" s="124"/>
      <c r="C31" s="47">
        <v>1.9</v>
      </c>
      <c r="D31" s="48">
        <v>1.1000000000000001</v>
      </c>
      <c r="E31" s="47">
        <v>0</v>
      </c>
      <c r="F31" s="48">
        <v>0.3</v>
      </c>
    </row>
    <row r="32" spans="1:6" ht="12.5">
      <c r="A32" s="103" t="s">
        <v>620</v>
      </c>
      <c r="B32" s="124"/>
      <c r="C32" s="47">
        <v>-62.4</v>
      </c>
      <c r="D32" s="48">
        <v>-22.2</v>
      </c>
      <c r="E32" s="47">
        <v>-60.1</v>
      </c>
      <c r="F32" s="48">
        <v>-22.2</v>
      </c>
    </row>
    <row r="33" spans="1:6" ht="12.5">
      <c r="A33" s="103" t="s">
        <v>621</v>
      </c>
      <c r="B33" s="124"/>
      <c r="C33" s="47">
        <v>-8.4</v>
      </c>
      <c r="D33" s="48">
        <v>0</v>
      </c>
      <c r="E33" s="47">
        <v>-8.4</v>
      </c>
      <c r="F33" s="48">
        <v>0</v>
      </c>
    </row>
    <row r="34" spans="1:6" ht="12.5">
      <c r="A34" s="317" t="s">
        <v>622</v>
      </c>
      <c r="B34" s="124"/>
      <c r="C34" s="47">
        <v>-27</v>
      </c>
      <c r="D34" s="48">
        <v>-13.9</v>
      </c>
      <c r="E34" s="47">
        <v>-3.8</v>
      </c>
      <c r="F34" s="48">
        <v>-8.8000000000000007</v>
      </c>
    </row>
    <row r="35" spans="1:6" ht="12.5">
      <c r="A35" s="103" t="s">
        <v>206</v>
      </c>
      <c r="B35" s="124"/>
      <c r="C35" s="47">
        <v>18.3</v>
      </c>
      <c r="D35" s="48">
        <v>18.100000000000001</v>
      </c>
      <c r="E35" s="47">
        <v>-0.3</v>
      </c>
      <c r="F35" s="48">
        <v>7.9</v>
      </c>
    </row>
    <row r="36" spans="1:6" ht="12.5">
      <c r="A36" s="103" t="s">
        <v>201</v>
      </c>
      <c r="B36" s="124"/>
      <c r="C36" s="47">
        <v>8.4</v>
      </c>
      <c r="D36" s="48">
        <v>0.4</v>
      </c>
      <c r="E36" s="47">
        <v>4.2</v>
      </c>
      <c r="F36" s="48">
        <v>0.1</v>
      </c>
    </row>
    <row r="37" spans="1:6" ht="12.5">
      <c r="A37" s="103" t="s">
        <v>623</v>
      </c>
      <c r="B37" s="124"/>
      <c r="C37" s="47">
        <v>1.2</v>
      </c>
      <c r="D37" s="48">
        <v>1.3</v>
      </c>
      <c r="E37" s="47">
        <v>0.6</v>
      </c>
      <c r="F37" s="48">
        <v>0.4</v>
      </c>
    </row>
    <row r="38" spans="1:6" ht="12.5">
      <c r="A38" s="127" t="s">
        <v>624</v>
      </c>
      <c r="B38" s="120"/>
      <c r="C38" s="313">
        <v>-50</v>
      </c>
      <c r="D38" s="147">
        <v>0</v>
      </c>
      <c r="E38" s="313">
        <v>-50</v>
      </c>
      <c r="F38" s="147">
        <v>0</v>
      </c>
    </row>
    <row r="39" spans="1:6" ht="12.5">
      <c r="A39" s="127" t="s">
        <v>625</v>
      </c>
      <c r="B39" s="120"/>
      <c r="C39" s="313">
        <v>6.1</v>
      </c>
      <c r="D39" s="147">
        <v>-1.7</v>
      </c>
      <c r="E39" s="313">
        <v>6.4</v>
      </c>
      <c r="F39" s="147">
        <v>-0.1</v>
      </c>
    </row>
    <row r="40" spans="1:6" ht="25">
      <c r="A40" s="127" t="s">
        <v>626</v>
      </c>
      <c r="B40" s="120"/>
      <c r="C40" s="313">
        <v>0</v>
      </c>
      <c r="D40" s="147">
        <v>0.3</v>
      </c>
      <c r="E40" s="313">
        <v>0</v>
      </c>
      <c r="F40" s="147">
        <v>0.3</v>
      </c>
    </row>
    <row r="41" spans="1:6" ht="13">
      <c r="A41" s="403" t="s">
        <v>627</v>
      </c>
      <c r="B41" s="510"/>
      <c r="C41" s="405">
        <v>-624.20000000000005</v>
      </c>
      <c r="D41" s="406">
        <v>-321</v>
      </c>
      <c r="E41" s="405">
        <v>-296.60000000000002</v>
      </c>
      <c r="F41" s="406">
        <v>-163.4</v>
      </c>
    </row>
    <row r="42" spans="1:6" ht="13">
      <c r="A42" s="88" t="s">
        <v>628</v>
      </c>
      <c r="B42" s="312"/>
      <c r="C42" s="63"/>
      <c r="D42" s="64"/>
      <c r="E42" s="63"/>
      <c r="F42" s="64"/>
    </row>
    <row r="43" spans="1:6" ht="12.5">
      <c r="A43" s="103" t="s">
        <v>629</v>
      </c>
      <c r="B43" s="124"/>
      <c r="C43" s="47">
        <v>275.8</v>
      </c>
      <c r="D43" s="48">
        <v>223</v>
      </c>
      <c r="E43" s="47">
        <v>13.8</v>
      </c>
      <c r="F43" s="48">
        <v>150</v>
      </c>
    </row>
    <row r="44" spans="1:6" ht="12.5">
      <c r="A44" s="103" t="s">
        <v>630</v>
      </c>
      <c r="B44" s="124"/>
      <c r="C44" s="47">
        <v>-169.4</v>
      </c>
      <c r="D44" s="48">
        <v>-113.6</v>
      </c>
      <c r="E44" s="47">
        <v>-6.7</v>
      </c>
      <c r="F44" s="48">
        <v>-107.3</v>
      </c>
    </row>
    <row r="45" spans="1:6" ht="12.5">
      <c r="A45" s="103" t="s">
        <v>631</v>
      </c>
      <c r="B45" s="124"/>
      <c r="C45" s="47">
        <v>-172.9</v>
      </c>
      <c r="D45" s="48">
        <v>284.3</v>
      </c>
      <c r="E45" s="47">
        <v>0</v>
      </c>
      <c r="F45" s="48">
        <v>264.39999999999998</v>
      </c>
    </row>
    <row r="46" spans="1:6" ht="12.5">
      <c r="A46" s="103" t="s">
        <v>632</v>
      </c>
      <c r="B46" s="124"/>
      <c r="C46" s="47">
        <v>-4.2</v>
      </c>
      <c r="D46" s="48">
        <v>-4</v>
      </c>
      <c r="E46" s="47">
        <v>-0.7</v>
      </c>
      <c r="F46" s="48">
        <v>-1.1000000000000001</v>
      </c>
    </row>
    <row r="47" spans="1:6" ht="12.5">
      <c r="A47" s="127" t="s">
        <v>202</v>
      </c>
      <c r="B47" s="120"/>
      <c r="C47" s="313">
        <v>-32.200000000000003</v>
      </c>
      <c r="D47" s="147">
        <v>-24.7</v>
      </c>
      <c r="E47" s="313">
        <v>-17</v>
      </c>
      <c r="F47" s="147">
        <v>-14.5</v>
      </c>
    </row>
    <row r="48" spans="1:6" ht="12.5">
      <c r="A48" s="127" t="s">
        <v>633</v>
      </c>
      <c r="B48" s="120"/>
      <c r="C48" s="313">
        <v>-45.2</v>
      </c>
      <c r="D48" s="147">
        <v>-43.9</v>
      </c>
      <c r="E48" s="313">
        <v>0</v>
      </c>
      <c r="F48" s="147">
        <v>0</v>
      </c>
    </row>
    <row r="49" spans="1:26" ht="12.5">
      <c r="A49" s="127" t="s">
        <v>634</v>
      </c>
      <c r="B49" s="120"/>
      <c r="C49" s="313">
        <v>-14.3</v>
      </c>
      <c r="D49" s="147">
        <v>0</v>
      </c>
      <c r="E49" s="313">
        <v>0</v>
      </c>
      <c r="F49" s="147">
        <v>0</v>
      </c>
      <c r="G49" s="764"/>
      <c r="H49" s="764"/>
      <c r="I49" s="764"/>
      <c r="J49" s="764"/>
      <c r="K49" s="764"/>
      <c r="L49" s="764"/>
      <c r="M49" s="764"/>
      <c r="N49" s="764"/>
      <c r="O49" s="764"/>
      <c r="P49" s="764"/>
      <c r="Q49" s="764"/>
      <c r="R49" s="764"/>
      <c r="S49" s="764"/>
      <c r="T49" s="764"/>
      <c r="U49" s="764"/>
      <c r="V49" s="764"/>
      <c r="W49" s="764"/>
      <c r="X49" s="764"/>
      <c r="Y49" s="764"/>
      <c r="Z49" s="764"/>
    </row>
    <row r="50" spans="1:26" ht="12.5">
      <c r="A50" s="127" t="s">
        <v>635</v>
      </c>
      <c r="B50" s="120"/>
      <c r="C50" s="313">
        <v>0</v>
      </c>
      <c r="D50" s="147">
        <v>-14.3</v>
      </c>
      <c r="E50" s="313">
        <v>0</v>
      </c>
      <c r="F50" s="147">
        <v>0</v>
      </c>
      <c r="G50" s="764"/>
      <c r="H50" s="764"/>
      <c r="I50" s="764"/>
      <c r="J50" s="764"/>
      <c r="K50" s="764"/>
      <c r="L50" s="764"/>
      <c r="M50" s="764"/>
      <c r="N50" s="764"/>
      <c r="O50" s="764"/>
      <c r="P50" s="764"/>
      <c r="Q50" s="764"/>
      <c r="R50" s="764"/>
      <c r="S50" s="764"/>
      <c r="T50" s="764"/>
      <c r="U50" s="764"/>
      <c r="V50" s="764"/>
      <c r="W50" s="764"/>
      <c r="X50" s="764"/>
      <c r="Y50" s="764"/>
      <c r="Z50" s="764"/>
    </row>
    <row r="51" spans="1:26" ht="25">
      <c r="A51" s="127" t="s">
        <v>636</v>
      </c>
      <c r="B51" s="120"/>
      <c r="C51" s="313">
        <v>-4.0999999999999996</v>
      </c>
      <c r="D51" s="147">
        <v>-2.6</v>
      </c>
      <c r="E51" s="313">
        <v>-3.2</v>
      </c>
      <c r="F51" s="147">
        <v>-1.7</v>
      </c>
      <c r="G51" s="764"/>
      <c r="H51" s="764"/>
      <c r="I51" s="764"/>
      <c r="J51" s="764"/>
      <c r="K51" s="764"/>
      <c r="L51" s="764"/>
      <c r="M51" s="764"/>
      <c r="N51" s="764"/>
      <c r="O51" s="764"/>
      <c r="P51" s="764"/>
      <c r="Q51" s="764"/>
      <c r="R51" s="764"/>
      <c r="S51" s="764"/>
      <c r="T51" s="764"/>
      <c r="U51" s="764"/>
      <c r="V51" s="764"/>
      <c r="W51" s="764"/>
      <c r="X51" s="764"/>
      <c r="Y51" s="764"/>
      <c r="Z51" s="764"/>
    </row>
    <row r="52" spans="1:26" ht="13">
      <c r="A52" s="437" t="s">
        <v>637</v>
      </c>
      <c r="B52" s="512"/>
      <c r="C52" s="439">
        <v>-166.5</v>
      </c>
      <c r="D52" s="440">
        <v>304.5</v>
      </c>
      <c r="E52" s="439">
        <v>-13.8</v>
      </c>
      <c r="F52" s="440">
        <v>289.8</v>
      </c>
      <c r="G52" s="764"/>
      <c r="H52" s="764"/>
      <c r="I52" s="764"/>
      <c r="J52" s="764"/>
      <c r="K52" s="764"/>
      <c r="L52" s="764"/>
      <c r="M52" s="764"/>
      <c r="N52" s="764"/>
      <c r="O52" s="764"/>
      <c r="P52" s="764"/>
      <c r="Q52" s="764"/>
      <c r="R52" s="764"/>
      <c r="S52" s="764"/>
      <c r="T52" s="764"/>
      <c r="U52" s="764"/>
      <c r="V52" s="764"/>
      <c r="W52" s="764"/>
      <c r="X52" s="764"/>
      <c r="Y52" s="764"/>
      <c r="Z52" s="764"/>
    </row>
    <row r="53" spans="1:26" ht="13">
      <c r="A53" s="403" t="s">
        <v>638</v>
      </c>
      <c r="B53" s="510"/>
      <c r="C53" s="405">
        <v>-241.2</v>
      </c>
      <c r="D53" s="406">
        <v>-158.30000000000001</v>
      </c>
      <c r="E53" s="405">
        <v>-272.89999999999998</v>
      </c>
      <c r="F53" s="406">
        <v>-55.4</v>
      </c>
      <c r="G53" s="764"/>
      <c r="H53" s="764"/>
      <c r="I53" s="764"/>
      <c r="J53" s="764"/>
      <c r="K53" s="764"/>
      <c r="L53" s="764"/>
      <c r="M53" s="764"/>
      <c r="N53" s="764"/>
      <c r="O53" s="764"/>
      <c r="P53" s="764"/>
      <c r="Q53" s="764"/>
      <c r="R53" s="764"/>
      <c r="S53" s="764"/>
      <c r="T53" s="764"/>
      <c r="U53" s="764"/>
      <c r="V53" s="764"/>
      <c r="W53" s="764"/>
      <c r="X53" s="764"/>
      <c r="Y53" s="764"/>
      <c r="Z53" s="764"/>
    </row>
    <row r="54" spans="1:26" s="163" customFormat="1" ht="12.5">
      <c r="A54" s="525" t="s">
        <v>192</v>
      </c>
      <c r="B54" s="522"/>
      <c r="C54" s="523">
        <v>694.1</v>
      </c>
      <c r="D54" s="524">
        <v>449.1</v>
      </c>
      <c r="E54" s="523">
        <v>694.1</v>
      </c>
      <c r="F54" s="524">
        <v>449.1</v>
      </c>
      <c r="G54" s="764"/>
      <c r="H54" s="764"/>
      <c r="I54" s="764"/>
      <c r="J54" s="764"/>
      <c r="K54" s="764"/>
      <c r="L54" s="764"/>
      <c r="M54" s="764"/>
      <c r="N54" s="764"/>
      <c r="O54" s="764"/>
      <c r="P54" s="764"/>
      <c r="Q54" s="764"/>
      <c r="R54" s="764"/>
      <c r="S54" s="764"/>
      <c r="T54" s="764"/>
      <c r="U54" s="764"/>
      <c r="V54" s="764"/>
      <c r="W54" s="764"/>
      <c r="X54" s="764"/>
      <c r="Y54" s="764"/>
      <c r="Z54" s="764"/>
    </row>
    <row r="55" spans="1:26" ht="13">
      <c r="A55" s="443" t="s">
        <v>197</v>
      </c>
      <c r="B55" s="514"/>
      <c r="C55" s="433">
        <v>452.9</v>
      </c>
      <c r="D55" s="434">
        <v>290.8</v>
      </c>
      <c r="E55" s="433">
        <v>421.2</v>
      </c>
      <c r="F55" s="434">
        <v>393.7</v>
      </c>
      <c r="G55" s="764"/>
      <c r="H55" s="764"/>
      <c r="I55" s="764"/>
      <c r="J55" s="764"/>
      <c r="K55" s="764"/>
      <c r="L55" s="764"/>
      <c r="M55" s="764"/>
      <c r="N55" s="764"/>
      <c r="O55" s="764"/>
      <c r="P55" s="764"/>
      <c r="Q55" s="764"/>
      <c r="R55" s="764"/>
      <c r="S55" s="764"/>
      <c r="T55" s="764"/>
      <c r="U55" s="764"/>
      <c r="V55" s="764"/>
      <c r="W55" s="764"/>
      <c r="X55" s="764"/>
      <c r="Y55" s="764"/>
      <c r="Z55" s="764"/>
    </row>
    <row r="56" spans="1:26" ht="47.5" customHeight="1">
      <c r="A56" s="919" t="s">
        <v>639</v>
      </c>
      <c r="B56" s="919"/>
      <c r="C56" s="919"/>
      <c r="D56" s="919"/>
      <c r="E56" s="919"/>
      <c r="F56" s="919"/>
      <c r="G56" s="764"/>
      <c r="H56" s="764"/>
      <c r="I56" s="764"/>
      <c r="J56" s="764"/>
      <c r="K56" s="764"/>
      <c r="L56" s="764"/>
      <c r="M56" s="764"/>
      <c r="N56" s="764"/>
      <c r="O56" s="764"/>
      <c r="P56" s="764"/>
      <c r="Q56" s="764"/>
      <c r="R56" s="764"/>
      <c r="S56" s="764"/>
      <c r="T56" s="764"/>
      <c r="U56" s="764"/>
      <c r="V56" s="764"/>
      <c r="W56" s="764"/>
      <c r="X56" s="764"/>
      <c r="Y56" s="764"/>
      <c r="Z56" s="764"/>
    </row>
    <row r="57" spans="1:26" ht="12.5">
      <c r="A57" s="764"/>
      <c r="B57" s="764"/>
      <c r="C57" s="764"/>
      <c r="D57" s="764"/>
      <c r="E57" s="764"/>
      <c r="F57" s="764"/>
      <c r="G57" s="764"/>
      <c r="H57" s="764"/>
      <c r="I57" s="764"/>
      <c r="J57" s="764"/>
      <c r="K57" s="764"/>
      <c r="L57" s="764"/>
      <c r="M57" s="764"/>
      <c r="N57" s="764"/>
      <c r="O57" s="764"/>
      <c r="P57" s="764"/>
      <c r="Q57" s="764"/>
      <c r="R57" s="764"/>
      <c r="S57" s="764"/>
      <c r="T57" s="764"/>
      <c r="U57" s="764"/>
      <c r="V57" s="764"/>
      <c r="W57" s="764"/>
      <c r="X57" s="764"/>
      <c r="Y57" s="764"/>
      <c r="Z57" s="764"/>
    </row>
    <row r="58" spans="1:26" ht="12.5">
      <c r="A58" s="764"/>
      <c r="B58" s="764"/>
      <c r="C58" s="764"/>
      <c r="D58" s="764"/>
      <c r="E58" s="764"/>
      <c r="F58" s="764"/>
      <c r="G58" s="764"/>
      <c r="H58" s="764"/>
      <c r="I58" s="764"/>
      <c r="J58" s="764"/>
      <c r="K58" s="764"/>
      <c r="L58" s="764"/>
      <c r="M58" s="764"/>
      <c r="N58" s="764"/>
      <c r="O58" s="764"/>
      <c r="P58" s="764"/>
      <c r="Q58" s="764"/>
      <c r="R58" s="764"/>
      <c r="S58" s="764"/>
      <c r="T58" s="764"/>
      <c r="U58" s="764"/>
      <c r="V58" s="764"/>
      <c r="W58" s="764"/>
      <c r="X58" s="764"/>
      <c r="Y58" s="764"/>
      <c r="Z58" s="764"/>
    </row>
    <row r="59" spans="1:26" ht="12.5">
      <c r="A59" s="764"/>
      <c r="B59" s="764"/>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row>
    <row r="60" spans="1:26" ht="12.5">
      <c r="A60" s="764"/>
      <c r="B60" s="764"/>
      <c r="C60" s="764"/>
      <c r="D60" s="764"/>
      <c r="E60" s="764"/>
      <c r="F60" s="764"/>
      <c r="G60" s="764"/>
      <c r="H60" s="764"/>
      <c r="I60" s="764"/>
      <c r="J60" s="764"/>
      <c r="K60" s="764"/>
      <c r="L60" s="764"/>
      <c r="M60" s="764"/>
      <c r="N60" s="764"/>
      <c r="O60" s="764"/>
      <c r="P60" s="764"/>
      <c r="Q60" s="764"/>
      <c r="R60" s="764"/>
      <c r="S60" s="764"/>
      <c r="T60" s="764"/>
      <c r="U60" s="764"/>
      <c r="V60" s="764"/>
      <c r="W60" s="764"/>
      <c r="X60" s="764"/>
      <c r="Y60" s="764"/>
      <c r="Z60" s="764"/>
    </row>
    <row r="61" spans="1:26" ht="12.5">
      <c r="A61" s="764"/>
      <c r="B61" s="764"/>
      <c r="C61" s="764"/>
      <c r="D61" s="764"/>
      <c r="E61" s="764"/>
      <c r="F61" s="764"/>
      <c r="G61" s="764"/>
      <c r="H61" s="764"/>
      <c r="I61" s="764"/>
      <c r="J61" s="764"/>
      <c r="K61" s="764"/>
      <c r="L61" s="764"/>
      <c r="M61" s="764"/>
      <c r="N61" s="764"/>
      <c r="O61" s="764"/>
      <c r="P61" s="764"/>
      <c r="Q61" s="764"/>
      <c r="R61" s="764"/>
      <c r="S61" s="764"/>
      <c r="T61" s="764"/>
      <c r="U61" s="764"/>
      <c r="V61" s="764"/>
      <c r="W61" s="764"/>
      <c r="X61" s="764"/>
      <c r="Y61" s="764"/>
      <c r="Z61" s="764"/>
    </row>
    <row r="62" spans="1:26" ht="12.5">
      <c r="A62" s="764"/>
      <c r="B62" s="764"/>
      <c r="C62" s="764"/>
      <c r="D62" s="764"/>
      <c r="E62" s="775"/>
      <c r="F62" s="775"/>
      <c r="G62" s="764"/>
      <c r="H62" s="764"/>
      <c r="I62" s="764"/>
      <c r="J62" s="764"/>
      <c r="K62" s="764"/>
      <c r="L62" s="764"/>
      <c r="M62" s="764"/>
      <c r="N62" s="764"/>
      <c r="O62" s="764"/>
      <c r="P62" s="764"/>
      <c r="Q62" s="764"/>
      <c r="R62" s="764"/>
      <c r="S62" s="764"/>
      <c r="T62" s="764"/>
      <c r="U62" s="764"/>
      <c r="V62" s="764"/>
      <c r="W62" s="764"/>
      <c r="X62" s="764"/>
      <c r="Y62" s="764"/>
      <c r="Z62" s="764"/>
    </row>
    <row r="63" spans="1:26" ht="12.5">
      <c r="A63" s="764"/>
      <c r="B63" s="764"/>
      <c r="C63" s="764"/>
      <c r="D63" s="764"/>
      <c r="E63" s="775"/>
      <c r="F63" s="775"/>
      <c r="G63" s="764"/>
      <c r="H63" s="764"/>
      <c r="I63" s="764"/>
      <c r="J63" s="764"/>
      <c r="K63" s="764"/>
      <c r="L63" s="764"/>
      <c r="M63" s="764"/>
      <c r="N63" s="764"/>
      <c r="O63" s="764"/>
      <c r="P63" s="764"/>
      <c r="Q63" s="764"/>
      <c r="R63" s="764"/>
      <c r="S63" s="764"/>
      <c r="T63" s="764"/>
      <c r="U63" s="764"/>
      <c r="V63" s="764"/>
      <c r="W63" s="764"/>
      <c r="X63" s="764"/>
      <c r="Y63" s="764"/>
      <c r="Z63" s="764"/>
    </row>
    <row r="64" spans="1:26" ht="12.5">
      <c r="A64" s="764"/>
      <c r="B64" s="764"/>
      <c r="C64" s="764"/>
      <c r="D64" s="764"/>
      <c r="E64" s="775"/>
      <c r="F64" s="775"/>
      <c r="G64" s="764"/>
      <c r="H64" s="764"/>
      <c r="I64" s="764"/>
      <c r="J64" s="764"/>
      <c r="K64" s="764"/>
      <c r="L64" s="764"/>
      <c r="M64" s="764"/>
      <c r="N64" s="764"/>
      <c r="O64" s="764"/>
      <c r="P64" s="764"/>
      <c r="Q64" s="764"/>
      <c r="R64" s="764"/>
      <c r="S64" s="764"/>
      <c r="T64" s="764"/>
      <c r="U64" s="764"/>
      <c r="V64" s="764"/>
      <c r="W64" s="764"/>
      <c r="X64" s="764"/>
      <c r="Y64" s="764"/>
      <c r="Z64" s="764"/>
    </row>
    <row r="65" spans="1:9" ht="12.5">
      <c r="A65" s="764"/>
      <c r="B65" s="764"/>
      <c r="C65" s="764"/>
      <c r="D65" s="764"/>
      <c r="E65" s="775"/>
      <c r="F65" s="775"/>
      <c r="G65" s="775"/>
      <c r="H65" s="775"/>
      <c r="I65" s="775"/>
    </row>
    <row r="66" spans="1:9" ht="12.5">
      <c r="A66" s="764"/>
      <c r="B66" s="764"/>
      <c r="C66" s="764"/>
      <c r="D66" s="764"/>
      <c r="E66" s="775"/>
      <c r="F66" s="775"/>
      <c r="G66" s="775"/>
      <c r="H66" s="775"/>
      <c r="I66" s="775"/>
    </row>
    <row r="67" spans="1:9" ht="12.5">
      <c r="A67" s="764"/>
      <c r="B67" s="764"/>
      <c r="C67" s="764"/>
      <c r="D67" s="764"/>
      <c r="E67" s="775"/>
      <c r="F67" s="775"/>
      <c r="G67" s="775"/>
      <c r="H67" s="775"/>
      <c r="I67" s="775"/>
    </row>
    <row r="68" spans="1:9" ht="12.5">
      <c r="A68" s="764"/>
      <c r="B68" s="764"/>
      <c r="C68" s="764"/>
      <c r="D68" s="764"/>
      <c r="E68" s="775"/>
      <c r="F68" s="775"/>
      <c r="G68" s="775"/>
      <c r="H68" s="775"/>
      <c r="I68" s="775"/>
    </row>
    <row r="69" spans="1:9" ht="12.5">
      <c r="A69" s="764"/>
      <c r="B69" s="764"/>
      <c r="C69" s="764"/>
      <c r="D69" s="764"/>
      <c r="E69" s="775"/>
      <c r="F69" s="775"/>
      <c r="G69" s="775"/>
      <c r="H69" s="775"/>
      <c r="I69" s="775"/>
    </row>
    <row r="70" spans="1:9" ht="12.5">
      <c r="A70" s="764"/>
      <c r="B70" s="764"/>
      <c r="C70" s="764"/>
      <c r="D70" s="764"/>
      <c r="E70" s="775"/>
      <c r="F70" s="775"/>
      <c r="G70" s="775"/>
      <c r="H70" s="775"/>
      <c r="I70" s="775"/>
    </row>
    <row r="71" spans="1:9" ht="12.5">
      <c r="A71" s="775"/>
      <c r="B71" s="775"/>
      <c r="C71" s="775"/>
      <c r="D71" s="775"/>
      <c r="E71" s="775"/>
      <c r="F71" s="775"/>
      <c r="G71" s="775"/>
      <c r="H71" s="775"/>
      <c r="I71" s="775"/>
    </row>
    <row r="72" spans="1:9" ht="12.5">
      <c r="A72" s="775"/>
      <c r="B72" s="764"/>
      <c r="C72" s="764"/>
      <c r="D72" s="764"/>
      <c r="E72" s="764"/>
      <c r="F72" s="764"/>
      <c r="G72" s="764"/>
      <c r="H72" s="764"/>
      <c r="I72" s="764"/>
    </row>
  </sheetData>
  <mergeCells count="2">
    <mergeCell ref="A2:C2"/>
    <mergeCell ref="A56:F5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06D25-353C-4071-A787-69548A9E2391}">
  <sheetPr>
    <tabColor theme="3"/>
  </sheetPr>
  <dimension ref="A1"/>
  <sheetViews>
    <sheetView showGridLines="0" zoomScaleNormal="100" workbookViewId="0"/>
  </sheetViews>
  <sheetFormatPr defaultColWidth="9.1796875" defaultRowHeight="14.5"/>
  <cols>
    <col min="1" max="1" width="8.453125" style="244" customWidth="1"/>
    <col min="2" max="16384" width="9.1796875" style="244"/>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FB52-1A68-4FA7-966B-660941E528ED}">
  <sheetPr>
    <tabColor theme="5"/>
    <outlinePr summaryRight="0"/>
  </sheetPr>
  <dimension ref="A1:AD32"/>
  <sheetViews>
    <sheetView showGridLines="0" zoomScaleNormal="100" workbookViewId="0"/>
  </sheetViews>
  <sheetFormatPr defaultColWidth="13.453125" defaultRowHeight="12.5"/>
  <cols>
    <col min="1" max="1" width="35.54296875" style="4" customWidth="1"/>
    <col min="2" max="9" width="13.453125" style="4"/>
    <col min="10" max="11" width="15" style="4" customWidth="1"/>
    <col min="12" max="16384" width="13.453125" style="4"/>
  </cols>
  <sheetData>
    <row r="1" spans="1:30" ht="39.75" customHeight="1">
      <c r="A1" s="3" t="s">
        <v>33</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row>
    <row r="2" spans="1:30" ht="39.75" customHeight="1" thickBot="1">
      <c r="A2" s="901" t="s">
        <v>18</v>
      </c>
      <c r="B2" s="176"/>
      <c r="C2" s="176"/>
      <c r="D2" s="176"/>
      <c r="E2" s="176"/>
      <c r="F2" s="176"/>
      <c r="G2" s="176"/>
      <c r="H2" s="176"/>
      <c r="I2" s="176"/>
      <c r="J2" s="176"/>
      <c r="K2" s="176"/>
      <c r="L2" s="176"/>
      <c r="M2" s="176"/>
      <c r="N2" s="764"/>
      <c r="O2" s="764"/>
      <c r="P2" s="764"/>
      <c r="Q2" s="764"/>
      <c r="R2" s="764"/>
      <c r="S2" s="764"/>
      <c r="T2" s="764"/>
      <c r="U2" s="764"/>
      <c r="V2" s="764"/>
      <c r="W2" s="764"/>
      <c r="X2" s="764"/>
      <c r="Y2" s="764"/>
      <c r="Z2" s="764"/>
      <c r="AA2" s="764"/>
      <c r="AB2" s="764"/>
      <c r="AC2" s="764"/>
      <c r="AD2" s="764"/>
    </row>
    <row r="4" spans="1:30" s="180" customFormat="1" ht="13">
      <c r="A4" s="527" t="s">
        <v>640</v>
      </c>
      <c r="B4" s="187"/>
      <c r="E4" s="188"/>
      <c r="F4" s="528"/>
      <c r="H4" s="183"/>
      <c r="L4" s="764"/>
      <c r="M4" s="764"/>
      <c r="N4" s="764"/>
      <c r="O4" s="764"/>
      <c r="P4" s="764"/>
      <c r="Q4" s="764"/>
      <c r="R4" s="764"/>
      <c r="S4" s="764"/>
      <c r="T4" s="764"/>
      <c r="U4" s="764"/>
      <c r="V4" s="764"/>
      <c r="W4" s="764"/>
      <c r="X4" s="764"/>
      <c r="Y4" s="764"/>
      <c r="Z4" s="764"/>
      <c r="AA4" s="764"/>
      <c r="AB4" s="764"/>
      <c r="AC4" s="764"/>
      <c r="AD4" s="764"/>
    </row>
    <row r="5" spans="1:30" s="190" customFormat="1" ht="39">
      <c r="A5" s="452"/>
      <c r="B5" s="452" t="s">
        <v>641</v>
      </c>
      <c r="C5" s="452" t="s">
        <v>642</v>
      </c>
      <c r="D5" s="452" t="s">
        <v>643</v>
      </c>
      <c r="E5" s="452" t="s">
        <v>644</v>
      </c>
      <c r="F5" s="452" t="s">
        <v>645</v>
      </c>
      <c r="G5" s="452" t="s">
        <v>646</v>
      </c>
      <c r="H5" s="529" t="s">
        <v>647</v>
      </c>
      <c r="I5" s="529" t="s">
        <v>648</v>
      </c>
      <c r="J5" s="452" t="s">
        <v>649</v>
      </c>
      <c r="K5" s="452" t="s">
        <v>650</v>
      </c>
      <c r="L5" s="452" t="s">
        <v>651</v>
      </c>
      <c r="M5" s="529" t="s">
        <v>652</v>
      </c>
      <c r="N5" s="764"/>
      <c r="O5" s="764"/>
      <c r="P5" s="764"/>
      <c r="Q5" s="764"/>
      <c r="R5" s="764"/>
      <c r="S5" s="764"/>
      <c r="T5" s="764"/>
      <c r="U5" s="764"/>
      <c r="V5" s="764"/>
      <c r="W5" s="764"/>
      <c r="X5" s="764"/>
      <c r="Y5" s="764"/>
      <c r="Z5" s="764"/>
      <c r="AA5" s="764"/>
      <c r="AB5" s="764"/>
      <c r="AC5" s="764"/>
      <c r="AD5" s="764"/>
    </row>
    <row r="6" spans="1:30" s="180" customFormat="1" ht="13.5" customHeight="1">
      <c r="A6" s="530" t="s">
        <v>653</v>
      </c>
      <c r="B6" s="531" t="s">
        <v>654</v>
      </c>
      <c r="C6" s="532">
        <v>1</v>
      </c>
      <c r="D6" s="531" t="s">
        <v>655</v>
      </c>
      <c r="E6" s="531" t="s">
        <v>90</v>
      </c>
      <c r="F6" s="531" t="s">
        <v>656</v>
      </c>
      <c r="G6" s="533">
        <v>9.1300000000000008</v>
      </c>
      <c r="H6" s="534">
        <f>AVERAGE('Wind &amp; Solar data'!I7:T7)*4</f>
        <v>22.162503666666666</v>
      </c>
      <c r="I6" s="532">
        <f>H6/(G6*8760)*1000</f>
        <v>0.27710472858640872</v>
      </c>
      <c r="J6" s="531" t="s">
        <v>657</v>
      </c>
      <c r="K6" s="535">
        <v>1</v>
      </c>
      <c r="L6" s="920">
        <f>SUM('Wind &amp; Solar data'!I25:L25)</f>
        <v>50.705697856769461</v>
      </c>
      <c r="M6" s="536"/>
      <c r="N6" s="764"/>
      <c r="O6" s="764"/>
      <c r="P6" s="764"/>
      <c r="Q6" s="764"/>
      <c r="R6" s="764"/>
      <c r="S6" s="764"/>
      <c r="T6" s="764"/>
      <c r="U6" s="764"/>
      <c r="V6" s="764"/>
      <c r="W6" s="764"/>
      <c r="X6" s="764"/>
      <c r="Y6" s="764"/>
      <c r="Z6" s="764"/>
      <c r="AA6" s="764"/>
      <c r="AB6" s="764"/>
      <c r="AC6" s="764"/>
      <c r="AD6" s="764"/>
    </row>
    <row r="7" spans="1:30" s="180" customFormat="1" ht="13.5" customHeight="1">
      <c r="A7" s="537" t="s">
        <v>658</v>
      </c>
      <c r="B7" s="538" t="s">
        <v>654</v>
      </c>
      <c r="C7" s="539">
        <v>1</v>
      </c>
      <c r="D7" s="538" t="s">
        <v>655</v>
      </c>
      <c r="E7" s="538" t="s">
        <v>90</v>
      </c>
      <c r="F7" s="538">
        <v>2010</v>
      </c>
      <c r="G7" s="540">
        <v>10</v>
      </c>
      <c r="H7" s="541">
        <f>AVERAGE('Wind &amp; Solar data'!I8:T8)*4</f>
        <v>23.557691000000002</v>
      </c>
      <c r="I7" s="539">
        <f t="shared" ref="I7:I10" si="0">H7/(G7*8760)*1000</f>
        <v>0.26892341324200913</v>
      </c>
      <c r="J7" s="538" t="s">
        <v>657</v>
      </c>
      <c r="K7" s="542">
        <v>0.7</v>
      </c>
      <c r="L7" s="921"/>
      <c r="M7" s="543"/>
      <c r="N7" s="764"/>
      <c r="O7" s="764"/>
      <c r="P7" s="764"/>
      <c r="Q7" s="764"/>
      <c r="R7" s="764"/>
      <c r="S7" s="764"/>
      <c r="T7" s="764"/>
      <c r="U7" s="764"/>
      <c r="V7" s="764"/>
      <c r="W7" s="764"/>
      <c r="X7" s="764"/>
      <c r="Y7" s="764"/>
      <c r="Z7" s="764"/>
      <c r="AA7" s="764"/>
      <c r="AB7" s="764"/>
      <c r="AC7" s="764"/>
      <c r="AD7" s="764"/>
    </row>
    <row r="8" spans="1:30" s="180" customFormat="1" ht="13.5" customHeight="1">
      <c r="A8" s="537" t="s">
        <v>659</v>
      </c>
      <c r="B8" s="538" t="s">
        <v>654</v>
      </c>
      <c r="C8" s="539">
        <v>1</v>
      </c>
      <c r="D8" s="538" t="s">
        <v>655</v>
      </c>
      <c r="E8" s="538" t="s">
        <v>90</v>
      </c>
      <c r="F8" s="538" t="s">
        <v>660</v>
      </c>
      <c r="G8" s="540">
        <v>14.9</v>
      </c>
      <c r="H8" s="541">
        <f>AVERAGE('Wind &amp; Solar data'!I9:T9)*4</f>
        <v>32.833053666666672</v>
      </c>
      <c r="I8" s="539">
        <f t="shared" si="0"/>
        <v>0.25154801926593323</v>
      </c>
      <c r="J8" s="538" t="s">
        <v>657</v>
      </c>
      <c r="K8" s="542">
        <v>0.73</v>
      </c>
      <c r="L8" s="541">
        <f>SUM('Wind &amp; Solar data'!I26:L26)</f>
        <v>64.630872483221481</v>
      </c>
      <c r="M8" s="543"/>
      <c r="N8" s="764"/>
      <c r="O8" s="764"/>
      <c r="P8" s="764"/>
      <c r="Q8" s="764"/>
      <c r="R8" s="764"/>
      <c r="S8" s="764"/>
      <c r="T8" s="764"/>
      <c r="U8" s="764"/>
      <c r="V8" s="764"/>
      <c r="W8" s="764"/>
      <c r="X8" s="764"/>
      <c r="Y8" s="764"/>
      <c r="Z8" s="764"/>
      <c r="AA8" s="764"/>
      <c r="AB8" s="764"/>
      <c r="AC8" s="764"/>
      <c r="AD8" s="764"/>
    </row>
    <row r="9" spans="1:30" s="180" customFormat="1" ht="25">
      <c r="A9" s="537" t="s">
        <v>661</v>
      </c>
      <c r="B9" s="538" t="s">
        <v>654</v>
      </c>
      <c r="C9" s="542">
        <v>1</v>
      </c>
      <c r="D9" s="538" t="s">
        <v>655</v>
      </c>
      <c r="E9" s="538" t="s">
        <v>432</v>
      </c>
      <c r="F9" s="538" t="s">
        <v>662</v>
      </c>
      <c r="G9" s="540">
        <v>18.3</v>
      </c>
      <c r="H9" s="541">
        <f>AVERAGE('Wind &amp; Solar data'!I10:T10)*4</f>
        <v>51.47693233333333</v>
      </c>
      <c r="I9" s="542">
        <f t="shared" si="0"/>
        <v>0.3211126851643919</v>
      </c>
      <c r="J9" s="544" t="s">
        <v>663</v>
      </c>
      <c r="K9" s="545">
        <v>0.7</v>
      </c>
      <c r="L9" s="541">
        <f>SUM('Wind &amp; Solar data'!I27:L27)</f>
        <v>48.032786885245898</v>
      </c>
      <c r="M9" s="543"/>
      <c r="N9" s="764"/>
      <c r="O9" s="764"/>
      <c r="P9" s="764"/>
      <c r="Q9" s="764"/>
      <c r="R9" s="764"/>
      <c r="S9" s="764"/>
      <c r="T9" s="764"/>
      <c r="U9" s="764"/>
      <c r="V9" s="764"/>
      <c r="W9" s="764"/>
      <c r="X9" s="764"/>
      <c r="Y9" s="764"/>
      <c r="Z9" s="764"/>
      <c r="AA9" s="764"/>
      <c r="AB9" s="764"/>
      <c r="AC9" s="764"/>
      <c r="AD9" s="764"/>
    </row>
    <row r="10" spans="1:30" s="180" customFormat="1" ht="13.5" customHeight="1">
      <c r="A10" s="537" t="s">
        <v>664</v>
      </c>
      <c r="B10" s="538" t="s">
        <v>654</v>
      </c>
      <c r="C10" s="539">
        <v>1</v>
      </c>
      <c r="D10" s="538" t="s">
        <v>655</v>
      </c>
      <c r="E10" s="538" t="s">
        <v>90</v>
      </c>
      <c r="F10" s="538" t="s">
        <v>665</v>
      </c>
      <c r="G10" s="540">
        <v>24</v>
      </c>
      <c r="H10" s="541">
        <f>AVERAGE('Wind &amp; Solar data'!I11:T11)*4</f>
        <v>72.683675000000008</v>
      </c>
      <c r="I10" s="539">
        <f t="shared" si="0"/>
        <v>0.34571763222983259</v>
      </c>
      <c r="J10" s="538" t="s">
        <v>666</v>
      </c>
      <c r="K10" s="542">
        <v>0.72</v>
      </c>
      <c r="L10" s="541">
        <f>SUM('Wind &amp; Solar data'!I28:L28)</f>
        <v>44.416666666666671</v>
      </c>
      <c r="M10" s="543"/>
      <c r="N10" s="764"/>
      <c r="O10" s="764"/>
      <c r="P10" s="764"/>
      <c r="Q10" s="764"/>
      <c r="R10" s="764"/>
      <c r="S10" s="764"/>
      <c r="T10" s="764"/>
      <c r="U10" s="764"/>
      <c r="V10" s="764"/>
      <c r="W10" s="764"/>
      <c r="X10" s="764"/>
      <c r="Y10" s="764"/>
      <c r="Z10" s="764"/>
      <c r="AA10" s="764"/>
      <c r="AB10" s="764"/>
      <c r="AC10" s="764"/>
      <c r="AD10" s="764"/>
    </row>
    <row r="11" spans="1:30" s="180" customFormat="1" ht="13.5" customHeight="1">
      <c r="A11" s="537" t="s">
        <v>667</v>
      </c>
      <c r="B11" s="538" t="s">
        <v>654</v>
      </c>
      <c r="C11" s="539">
        <v>1</v>
      </c>
      <c r="D11" s="538" t="s">
        <v>655</v>
      </c>
      <c r="E11" s="538" t="s">
        <v>138</v>
      </c>
      <c r="F11" s="538" t="s">
        <v>464</v>
      </c>
      <c r="G11" s="540">
        <v>93.9</v>
      </c>
      <c r="H11" s="541">
        <f>AVERAGE('Wind &amp; Solar data'!I12:P12)*4</f>
        <v>256.17124702400002</v>
      </c>
      <c r="I11" s="539">
        <f>H11/(G11*8760)*1000</f>
        <v>0.31143017081224078</v>
      </c>
      <c r="J11" s="538" t="s">
        <v>668</v>
      </c>
      <c r="K11" s="542">
        <v>1</v>
      </c>
      <c r="L11" s="541">
        <f>SUM('Wind &amp; Solar data'!I29:L29)</f>
        <v>41.799787007454739</v>
      </c>
      <c r="M11" s="541">
        <v>128</v>
      </c>
      <c r="N11" s="764"/>
      <c r="O11" s="764"/>
      <c r="P11" s="764"/>
      <c r="Q11" s="764"/>
      <c r="R11" s="764"/>
      <c r="S11" s="764"/>
      <c r="T11" s="764"/>
      <c r="U11" s="764"/>
      <c r="V11" s="764"/>
      <c r="W11" s="764"/>
      <c r="X11" s="764"/>
      <c r="Y11" s="764"/>
      <c r="Z11" s="764"/>
      <c r="AA11" s="764"/>
      <c r="AB11" s="764"/>
      <c r="AC11" s="764"/>
      <c r="AD11" s="764"/>
    </row>
    <row r="12" spans="1:30" s="180" customFormat="1" ht="13.5" customHeight="1">
      <c r="A12" s="537" t="s">
        <v>669</v>
      </c>
      <c r="B12" s="538" t="s">
        <v>654</v>
      </c>
      <c r="C12" s="539">
        <v>1</v>
      </c>
      <c r="D12" s="538" t="s">
        <v>655</v>
      </c>
      <c r="E12" s="538" t="s">
        <v>90</v>
      </c>
      <c r="F12" s="538">
        <v>2023</v>
      </c>
      <c r="G12" s="540">
        <v>63</v>
      </c>
      <c r="H12" s="541">
        <f>AVERAGE('Wind &amp; Solar data'!I13:J13)*4</f>
        <v>119.89116799999998</v>
      </c>
      <c r="I12" s="539">
        <f>+'Wind &amp; Solar data'!I22</f>
        <v>0.26557558114320406</v>
      </c>
      <c r="J12" s="538" t="s">
        <v>666</v>
      </c>
      <c r="K12" s="542">
        <v>0.65</v>
      </c>
      <c r="L12" s="541" t="s">
        <v>670</v>
      </c>
      <c r="M12" s="541" t="s">
        <v>671</v>
      </c>
      <c r="N12" s="764"/>
      <c r="O12" s="764"/>
      <c r="P12" s="764"/>
      <c r="Q12" s="764"/>
      <c r="R12" s="764"/>
      <c r="S12" s="764"/>
      <c r="T12" s="764"/>
      <c r="U12" s="764"/>
      <c r="V12" s="764"/>
      <c r="W12" s="764"/>
      <c r="X12" s="764"/>
      <c r="Y12" s="764"/>
      <c r="Z12" s="764"/>
      <c r="AA12" s="764"/>
      <c r="AB12" s="764"/>
      <c r="AC12" s="764"/>
      <c r="AD12" s="764"/>
    </row>
    <row r="13" spans="1:30" s="245" customFormat="1" ht="13.5" customHeight="1">
      <c r="A13" s="546" t="s">
        <v>672</v>
      </c>
      <c r="B13" s="547"/>
      <c r="C13" s="548"/>
      <c r="D13" s="547"/>
      <c r="E13" s="547"/>
      <c r="F13" s="547"/>
      <c r="G13" s="549">
        <f>SUM(G6:G12)</f>
        <v>233.23000000000002</v>
      </c>
      <c r="H13" s="550">
        <f>SUM(H6:H12)</f>
        <v>578.77627069066671</v>
      </c>
      <c r="I13" s="551">
        <f>SUM(H6:H11)/(SUM(G6:G11)*8760)*1000</f>
        <v>0.30772568961270147</v>
      </c>
      <c r="J13" s="547"/>
      <c r="K13" s="551">
        <f>SUMPRODUCT(K6:K12,G6:G12)/G13</f>
        <v>0.82299446897911932</v>
      </c>
      <c r="L13" s="541"/>
      <c r="M13" s="550" t="s">
        <v>673</v>
      </c>
      <c r="N13" s="764"/>
      <c r="O13" s="764"/>
      <c r="P13" s="764"/>
      <c r="Q13" s="764"/>
      <c r="R13" s="764"/>
      <c r="S13" s="764"/>
      <c r="T13" s="764"/>
      <c r="U13" s="764"/>
      <c r="V13" s="764"/>
      <c r="W13" s="764"/>
      <c r="X13" s="764"/>
      <c r="Y13" s="764"/>
      <c r="Z13" s="764"/>
      <c r="AA13" s="764"/>
      <c r="AB13" s="764"/>
      <c r="AC13" s="764"/>
      <c r="AD13" s="764"/>
    </row>
    <row r="14" spans="1:30" s="180" customFormat="1" ht="13.5" customHeight="1">
      <c r="A14" s="537" t="s">
        <v>674</v>
      </c>
      <c r="B14" s="538" t="s">
        <v>654</v>
      </c>
      <c r="C14" s="539">
        <v>1</v>
      </c>
      <c r="D14" s="538" t="s">
        <v>655</v>
      </c>
      <c r="E14" s="538" t="s">
        <v>138</v>
      </c>
      <c r="F14" s="538">
        <v>2024</v>
      </c>
      <c r="G14" s="540">
        <v>50</v>
      </c>
      <c r="H14" s="541"/>
      <c r="I14" s="541"/>
      <c r="J14" s="541" t="s">
        <v>668</v>
      </c>
      <c r="K14" s="542">
        <v>1</v>
      </c>
      <c r="L14" s="541"/>
      <c r="M14" s="543">
        <v>75</v>
      </c>
      <c r="N14" s="801"/>
      <c r="O14" s="801"/>
      <c r="P14" s="764"/>
      <c r="Q14" s="764"/>
      <c r="R14" s="764"/>
      <c r="S14" s="764"/>
      <c r="T14" s="764"/>
      <c r="U14" s="764"/>
      <c r="V14" s="764"/>
      <c r="W14" s="764"/>
      <c r="X14" s="764"/>
      <c r="Y14" s="764"/>
      <c r="Z14" s="764"/>
      <c r="AA14" s="764"/>
      <c r="AB14" s="764"/>
      <c r="AC14" s="764"/>
      <c r="AD14" s="764"/>
    </row>
    <row r="15" spans="1:30" s="180" customFormat="1" ht="13.5" customHeight="1">
      <c r="A15" s="537" t="s">
        <v>675</v>
      </c>
      <c r="B15" s="538" t="s">
        <v>654</v>
      </c>
      <c r="C15" s="539">
        <v>1</v>
      </c>
      <c r="D15" s="538" t="s">
        <v>655</v>
      </c>
      <c r="E15" s="538" t="s">
        <v>138</v>
      </c>
      <c r="F15" s="538">
        <v>2024</v>
      </c>
      <c r="G15" s="540">
        <v>137</v>
      </c>
      <c r="H15" s="541"/>
      <c r="I15" s="541"/>
      <c r="J15" s="541" t="s">
        <v>676</v>
      </c>
      <c r="K15" s="542">
        <v>1</v>
      </c>
      <c r="L15" s="541"/>
      <c r="M15" s="543">
        <v>240</v>
      </c>
      <c r="N15" s="801"/>
      <c r="O15" s="801"/>
      <c r="P15" s="764"/>
      <c r="Q15" s="764"/>
      <c r="R15" s="764"/>
      <c r="S15" s="764"/>
      <c r="T15" s="764"/>
      <c r="U15" s="764"/>
      <c r="V15" s="764"/>
      <c r="W15" s="764"/>
      <c r="X15" s="764"/>
      <c r="Y15" s="764"/>
      <c r="Z15" s="764"/>
      <c r="AA15" s="764"/>
      <c r="AB15" s="764"/>
      <c r="AC15" s="764"/>
      <c r="AD15" s="764"/>
    </row>
    <row r="16" spans="1:30" s="180" customFormat="1" ht="13.5" customHeight="1">
      <c r="A16" s="537" t="s">
        <v>677</v>
      </c>
      <c r="B16" s="538" t="s">
        <v>122</v>
      </c>
      <c r="C16" s="539">
        <v>1</v>
      </c>
      <c r="D16" s="538" t="s">
        <v>655</v>
      </c>
      <c r="E16" s="538" t="s">
        <v>138</v>
      </c>
      <c r="F16" s="538" t="s">
        <v>678</v>
      </c>
      <c r="G16" s="540">
        <v>40</v>
      </c>
      <c r="H16" s="541"/>
      <c r="I16" s="541"/>
      <c r="J16" s="541" t="s">
        <v>668</v>
      </c>
      <c r="K16" s="542">
        <v>0.75</v>
      </c>
      <c r="L16" s="541"/>
      <c r="M16" s="543">
        <v>30</v>
      </c>
      <c r="N16" s="801"/>
      <c r="O16" s="801"/>
      <c r="P16" s="764"/>
      <c r="Q16" s="764"/>
      <c r="R16" s="764"/>
      <c r="S16" s="764"/>
      <c r="T16" s="764"/>
      <c r="U16" s="764"/>
      <c r="V16" s="764"/>
      <c r="W16" s="764"/>
      <c r="X16" s="764"/>
      <c r="Y16" s="764"/>
      <c r="Z16" s="764"/>
      <c r="AA16" s="764"/>
      <c r="AB16" s="764"/>
      <c r="AC16" s="764"/>
      <c r="AD16" s="764"/>
    </row>
    <row r="17" spans="1:30" s="180" customFormat="1" ht="13.5" customHeight="1">
      <c r="A17" s="537" t="s">
        <v>679</v>
      </c>
      <c r="B17" s="538" t="s">
        <v>122</v>
      </c>
      <c r="C17" s="539">
        <v>1</v>
      </c>
      <c r="D17" s="538" t="s">
        <v>655</v>
      </c>
      <c r="E17" s="538" t="s">
        <v>90</v>
      </c>
      <c r="F17" s="538">
        <v>2024</v>
      </c>
      <c r="G17" s="540">
        <v>22.1</v>
      </c>
      <c r="H17" s="541"/>
      <c r="I17" s="541"/>
      <c r="J17" s="541" t="s">
        <v>680</v>
      </c>
      <c r="K17" s="542">
        <v>0</v>
      </c>
      <c r="L17" s="541"/>
      <c r="M17" s="543">
        <v>16</v>
      </c>
      <c r="N17" s="801"/>
      <c r="O17" s="801"/>
      <c r="P17" s="764"/>
      <c r="Q17" s="764"/>
      <c r="R17" s="764"/>
      <c r="S17" s="764"/>
      <c r="T17" s="764"/>
      <c r="U17" s="764"/>
      <c r="V17" s="764"/>
      <c r="W17" s="764"/>
      <c r="X17" s="764"/>
      <c r="Y17" s="764"/>
      <c r="Z17" s="764"/>
      <c r="AA17" s="764"/>
      <c r="AB17" s="764"/>
      <c r="AC17" s="764"/>
      <c r="AD17" s="764"/>
    </row>
    <row r="18" spans="1:30" s="180" customFormat="1" ht="13.5" customHeight="1">
      <c r="A18" s="537" t="s">
        <v>681</v>
      </c>
      <c r="B18" s="538" t="s">
        <v>654</v>
      </c>
      <c r="C18" s="539">
        <v>1</v>
      </c>
      <c r="D18" s="538" t="s">
        <v>655</v>
      </c>
      <c r="E18" s="538" t="s">
        <v>90</v>
      </c>
      <c r="F18" s="538">
        <v>2025</v>
      </c>
      <c r="G18" s="540">
        <v>105.4</v>
      </c>
      <c r="H18" s="541"/>
      <c r="I18" s="541"/>
      <c r="J18" s="541" t="s">
        <v>680</v>
      </c>
      <c r="K18" s="542">
        <v>0</v>
      </c>
      <c r="L18" s="541"/>
      <c r="M18" s="543">
        <v>150</v>
      </c>
      <c r="N18" s="801"/>
      <c r="O18" s="801"/>
      <c r="P18" s="764"/>
      <c r="Q18" s="764"/>
      <c r="R18" s="764"/>
      <c r="S18" s="764"/>
      <c r="T18" s="764"/>
      <c r="U18" s="764"/>
      <c r="V18" s="764"/>
      <c r="W18" s="764"/>
      <c r="X18" s="764"/>
      <c r="Y18" s="764"/>
      <c r="Z18" s="764"/>
      <c r="AA18" s="764"/>
      <c r="AB18" s="764"/>
      <c r="AC18" s="764"/>
      <c r="AD18" s="764"/>
    </row>
    <row r="19" spans="1:30" s="245" customFormat="1" ht="13.5" customHeight="1" collapsed="1">
      <c r="A19" s="546" t="s">
        <v>682</v>
      </c>
      <c r="B19" s="547"/>
      <c r="C19" s="548"/>
      <c r="D19" s="547"/>
      <c r="E19" s="547"/>
      <c r="F19" s="547"/>
      <c r="G19" s="549">
        <f>SUM(G14:G18)</f>
        <v>354.5</v>
      </c>
      <c r="H19" s="549"/>
      <c r="I19" s="551"/>
      <c r="J19" s="547"/>
      <c r="K19" s="551">
        <f>SUMPRODUCT(K14:K18,G14:G18)/G19</f>
        <v>0.61212976022567001</v>
      </c>
      <c r="L19" s="541"/>
      <c r="M19" s="592">
        <f>SUM(M14:M18)</f>
        <v>511</v>
      </c>
      <c r="N19" s="801"/>
      <c r="O19" s="801"/>
      <c r="P19" s="764"/>
      <c r="Q19" s="764"/>
      <c r="R19" s="764"/>
      <c r="S19" s="764"/>
      <c r="T19" s="764"/>
      <c r="U19" s="764"/>
      <c r="V19" s="764"/>
      <c r="W19" s="764"/>
      <c r="X19" s="764"/>
      <c r="Y19" s="764"/>
      <c r="Z19" s="764"/>
      <c r="AA19" s="764"/>
      <c r="AB19" s="764"/>
      <c r="AC19" s="764"/>
      <c r="AD19" s="764"/>
    </row>
    <row r="20" spans="1:30" ht="13.5" customHeight="1">
      <c r="A20" s="246" t="s">
        <v>683</v>
      </c>
      <c r="B20" s="764"/>
      <c r="C20" s="764"/>
      <c r="D20" s="764"/>
      <c r="E20" s="764"/>
      <c r="F20" s="764"/>
      <c r="G20" s="764"/>
      <c r="H20" s="764"/>
      <c r="I20" s="764"/>
      <c r="J20" s="764"/>
      <c r="K20" s="764"/>
      <c r="L20" s="764"/>
      <c r="M20" s="801"/>
      <c r="N20" s="764"/>
      <c r="O20" s="764"/>
      <c r="P20" s="764"/>
      <c r="Q20" s="764"/>
      <c r="R20" s="764"/>
      <c r="S20" s="764"/>
      <c r="T20" s="764"/>
      <c r="U20" s="764"/>
      <c r="V20" s="764"/>
      <c r="W20" s="764"/>
      <c r="X20" s="764"/>
      <c r="Y20" s="764"/>
      <c r="Z20" s="764"/>
      <c r="AA20" s="764"/>
      <c r="AB20" s="764"/>
      <c r="AC20" s="764"/>
      <c r="AD20" s="764"/>
    </row>
    <row r="21" spans="1:30" ht="13.5" customHeight="1">
      <c r="A21" s="246" t="s">
        <v>684</v>
      </c>
      <c r="B21" s="764"/>
      <c r="C21" s="764"/>
      <c r="D21" s="764"/>
      <c r="E21" s="764"/>
      <c r="F21" s="764"/>
      <c r="G21" s="764"/>
      <c r="H21" s="764"/>
      <c r="I21" s="764"/>
      <c r="J21" s="764"/>
      <c r="K21" s="764"/>
      <c r="L21" s="764"/>
      <c r="M21" s="801"/>
      <c r="N21" s="764"/>
      <c r="O21" s="764"/>
      <c r="P21" s="764"/>
      <c r="Q21" s="764"/>
      <c r="R21" s="764"/>
      <c r="S21" s="764"/>
      <c r="T21" s="764"/>
      <c r="U21" s="764"/>
      <c r="V21" s="764"/>
      <c r="W21" s="764"/>
      <c r="X21" s="764"/>
      <c r="Y21" s="764"/>
      <c r="Z21" s="764"/>
      <c r="AA21" s="764"/>
      <c r="AB21" s="764"/>
      <c r="AC21" s="764"/>
      <c r="AD21" s="764"/>
    </row>
    <row r="22" spans="1:30" ht="13.5" customHeight="1">
      <c r="A22" s="246" t="s">
        <v>685</v>
      </c>
      <c r="B22" s="764"/>
      <c r="C22" s="764"/>
      <c r="D22" s="764"/>
      <c r="E22" s="764"/>
      <c r="F22" s="764"/>
      <c r="G22" s="764"/>
      <c r="H22" s="764"/>
      <c r="I22" s="764"/>
      <c r="J22" s="764"/>
      <c r="K22" s="764"/>
      <c r="L22" s="802"/>
      <c r="M22" s="764"/>
      <c r="N22" s="764"/>
      <c r="O22" s="764"/>
      <c r="P22" s="764"/>
      <c r="Q22" s="764"/>
      <c r="R22" s="764"/>
      <c r="S22" s="764"/>
      <c r="T22" s="764"/>
      <c r="U22" s="764"/>
      <c r="V22" s="764"/>
      <c r="W22" s="764"/>
      <c r="X22" s="764"/>
      <c r="Y22" s="764"/>
      <c r="Z22" s="764"/>
      <c r="AA22" s="764"/>
      <c r="AB22" s="764"/>
      <c r="AC22" s="764"/>
      <c r="AD22" s="764"/>
    </row>
    <row r="23" spans="1:30" ht="13.5" customHeight="1">
      <c r="A23" s="891" t="s">
        <v>686</v>
      </c>
      <c r="B23" s="764"/>
      <c r="C23" s="764"/>
      <c r="D23" s="764"/>
      <c r="E23" s="764"/>
      <c r="F23" s="764"/>
      <c r="G23" s="764"/>
      <c r="H23" s="803"/>
      <c r="I23" s="764"/>
      <c r="J23" s="764"/>
      <c r="K23" s="764"/>
      <c r="L23" s="764"/>
      <c r="M23" s="764"/>
      <c r="N23" s="764"/>
      <c r="O23" s="764"/>
      <c r="P23" s="764"/>
      <c r="Q23" s="764"/>
      <c r="R23" s="764"/>
      <c r="S23" s="764"/>
      <c r="T23" s="764"/>
      <c r="U23" s="764"/>
      <c r="V23" s="764"/>
      <c r="W23" s="764"/>
      <c r="X23" s="764"/>
      <c r="Y23" s="764"/>
      <c r="Z23" s="764"/>
      <c r="AA23" s="764"/>
      <c r="AB23" s="764"/>
      <c r="AC23" s="764"/>
      <c r="AD23" s="764"/>
    </row>
    <row r="24" spans="1:30" ht="13.5" customHeight="1">
      <c r="A24" s="764"/>
      <c r="B24" s="764"/>
      <c r="C24" s="764"/>
      <c r="D24" s="764"/>
      <c r="E24" s="764"/>
      <c r="F24" s="764"/>
      <c r="G24" s="764"/>
      <c r="H24" s="804"/>
      <c r="I24" s="805"/>
      <c r="J24" s="764"/>
      <c r="K24" s="764"/>
      <c r="L24" s="764"/>
      <c r="M24" s="764"/>
      <c r="N24" s="764"/>
      <c r="O24" s="764"/>
      <c r="P24" s="764"/>
      <c r="Q24" s="764"/>
      <c r="R24" s="764"/>
      <c r="S24" s="764"/>
      <c r="T24" s="764"/>
      <c r="U24" s="764"/>
      <c r="V24" s="764"/>
      <c r="W24" s="764"/>
      <c r="X24" s="764"/>
      <c r="Y24" s="764"/>
      <c r="Z24" s="764"/>
      <c r="AA24" s="764"/>
      <c r="AB24" s="764"/>
      <c r="AC24" s="764"/>
      <c r="AD24" s="764"/>
    </row>
    <row r="25" spans="1:30" ht="13.5" customHeight="1">
      <c r="A25" s="764"/>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row>
    <row r="26" spans="1:30" ht="13.5" customHeight="1">
      <c r="A26" s="764"/>
      <c r="B26" s="764"/>
      <c r="C26" s="764"/>
      <c r="D26" s="764"/>
      <c r="E26" s="764"/>
      <c r="F26" s="764"/>
      <c r="G26" s="764"/>
      <c r="H26" s="764"/>
      <c r="I26" s="764"/>
      <c r="J26" s="764"/>
      <c r="K26" s="764"/>
      <c r="L26" s="764"/>
      <c r="M26" s="764"/>
      <c r="N26" s="764"/>
      <c r="O26" s="764"/>
      <c r="P26" s="764"/>
      <c r="Q26" s="764"/>
      <c r="R26" s="764"/>
      <c r="S26" s="764"/>
      <c r="T26" s="764"/>
      <c r="U26" s="764"/>
      <c r="V26" s="764"/>
      <c r="W26" s="764"/>
      <c r="X26" s="764"/>
      <c r="Y26" s="764"/>
      <c r="Z26" s="764"/>
      <c r="AA26" s="764"/>
      <c r="AB26" s="764"/>
      <c r="AC26" s="764"/>
      <c r="AD26" s="764"/>
    </row>
    <row r="27" spans="1:30" ht="13.5" customHeight="1">
      <c r="A27" s="764"/>
      <c r="B27" s="764"/>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row>
    <row r="28" spans="1:30" ht="13.5" customHeight="1">
      <c r="A28" s="764"/>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row>
    <row r="29" spans="1:30" ht="13.5" customHeight="1">
      <c r="A29" s="764"/>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row>
    <row r="30" spans="1:30" ht="13.5" customHeight="1">
      <c r="A30" s="764"/>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row>
    <row r="31" spans="1:30" ht="13.5" customHeight="1">
      <c r="A31" s="764"/>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row>
    <row r="32" spans="1:30" ht="13.5" customHeight="1">
      <c r="A32" s="764"/>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row>
  </sheetData>
  <mergeCells count="1">
    <mergeCell ref="L6:L7"/>
  </mergeCells>
  <phoneticPr fontId="12" type="noConversion"/>
  <conditionalFormatting sqref="C13 C19">
    <cfRule type="expression" dxfId="161" priority="692">
      <formula>M13=0</formula>
    </cfRule>
  </conditionalFormatting>
  <conditionalFormatting sqref="D6:D19">
    <cfRule type="expression" dxfId="160" priority="142">
      <formula>O6=0</formula>
    </cfRule>
  </conditionalFormatting>
  <conditionalFormatting sqref="D4:F4 M11:M19">
    <cfRule type="expression" dxfId="159" priority="1404">
      <formula>#REF!=0</formula>
    </cfRule>
  </conditionalFormatting>
  <conditionalFormatting sqref="F6:F19">
    <cfRule type="expression" dxfId="158" priority="145">
      <formula>#REF!=0</formula>
    </cfRule>
  </conditionalFormatting>
  <conditionalFormatting sqref="G19">
    <cfRule type="expression" dxfId="157" priority="1">
      <formula>#REF!=0</formula>
    </cfRule>
  </conditionalFormatting>
  <conditionalFormatting sqref="G6:H13 J12:J13 L12:L19 G14:K18">
    <cfRule type="expression" dxfId="156" priority="53">
      <formula>#REF!=0</formula>
    </cfRule>
  </conditionalFormatting>
  <conditionalFormatting sqref="H19">
    <cfRule type="expression" dxfId="155" priority="167">
      <formula>#REF!=0</formula>
    </cfRule>
  </conditionalFormatting>
  <conditionalFormatting sqref="J19">
    <cfRule type="expression" dxfId="154" priority="146">
      <formula>#REF!=0</formula>
    </cfRule>
  </conditionalFormatting>
  <conditionalFormatting sqref="J6:K12">
    <cfRule type="expression" dxfId="153" priority="18">
      <formula>#REF!=0</formula>
    </cfRule>
  </conditionalFormatting>
  <conditionalFormatting sqref="J11:L12">
    <cfRule type="expression" dxfId="152" priority="161">
      <formula>#REF!=0</formula>
    </cfRule>
  </conditionalFormatting>
  <conditionalFormatting sqref="L6 L8:L10">
    <cfRule type="expression" dxfId="151" priority="41">
      <formula>#REF!=0</formula>
    </cfRule>
  </conditionalFormatting>
  <conditionalFormatting sqref="M6:M10 M12">
    <cfRule type="expression" dxfId="150" priority="78">
      <formula>AE6=0</formula>
    </cfRule>
    <cfRule type="expression" dxfId="149" priority="79">
      <formula>AC6=0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0112F-4E48-4DB0-9F62-720AF8E9EA16}">
  <sheetPr>
    <tabColor theme="5"/>
    <outlinePr summaryBelow="0"/>
  </sheetPr>
  <dimension ref="A1:AE14"/>
  <sheetViews>
    <sheetView showGridLines="0" zoomScaleNormal="100" workbookViewId="0"/>
  </sheetViews>
  <sheetFormatPr defaultColWidth="13.453125" defaultRowHeight="12.5"/>
  <cols>
    <col min="1" max="1" width="35.54296875" style="4" customWidth="1"/>
    <col min="2" max="2" width="20.54296875" style="4" customWidth="1"/>
    <col min="3" max="3" width="13.453125" style="4" customWidth="1"/>
    <col min="4" max="4" width="15.453125" style="4" customWidth="1"/>
    <col min="5" max="16" width="13.453125" style="4" customWidth="1"/>
    <col min="17" max="16384" width="13.453125" style="4"/>
  </cols>
  <sheetData>
    <row r="1" spans="1:31" ht="39.75" customHeight="1">
      <c r="A1" s="3" t="s">
        <v>33</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row>
    <row r="2" spans="1:31" ht="39.75" customHeight="1" thickBot="1">
      <c r="A2" s="901" t="s">
        <v>19</v>
      </c>
      <c r="B2" s="176"/>
      <c r="C2" s="176"/>
      <c r="D2" s="176"/>
      <c r="E2" s="176"/>
      <c r="F2" s="176"/>
      <c r="G2" s="176"/>
      <c r="H2" s="176"/>
      <c r="I2" s="176"/>
      <c r="J2" s="176"/>
      <c r="K2" s="176"/>
      <c r="L2" s="176"/>
      <c r="M2" s="176"/>
      <c r="N2" s="176"/>
      <c r="O2" s="176"/>
      <c r="P2" s="176"/>
      <c r="Q2" s="764"/>
      <c r="R2" s="764"/>
      <c r="S2" s="764"/>
      <c r="T2" s="764"/>
      <c r="U2" s="764"/>
      <c r="V2" s="764"/>
      <c r="W2" s="764"/>
      <c r="X2" s="764"/>
      <c r="Y2" s="764"/>
      <c r="Z2" s="764"/>
      <c r="AA2" s="764"/>
      <c r="AB2" s="764"/>
      <c r="AC2" s="764"/>
      <c r="AD2" s="764"/>
      <c r="AE2" s="764"/>
    </row>
    <row r="3" spans="1:31" ht="15" customHeight="1">
      <c r="A3" s="5"/>
      <c r="B3" s="5"/>
      <c r="C3" s="5"/>
      <c r="D3" s="5"/>
      <c r="E3" s="5"/>
      <c r="F3" s="5"/>
      <c r="G3" s="5"/>
      <c r="H3" s="5"/>
      <c r="I3" s="183"/>
      <c r="J3" s="5"/>
      <c r="K3" s="5"/>
      <c r="L3" s="5"/>
      <c r="M3" s="5"/>
      <c r="N3" s="5"/>
      <c r="O3" s="5"/>
      <c r="P3" s="5"/>
      <c r="Q3" s="764"/>
      <c r="R3" s="764"/>
      <c r="S3" s="764"/>
      <c r="T3" s="764"/>
      <c r="U3" s="764"/>
      <c r="V3" s="764"/>
      <c r="W3" s="764"/>
      <c r="X3" s="764"/>
      <c r="Y3" s="764"/>
      <c r="Z3" s="764"/>
      <c r="AA3" s="764"/>
      <c r="AB3" s="764"/>
      <c r="AC3" s="764"/>
      <c r="AD3" s="764"/>
      <c r="AE3" s="764"/>
    </row>
    <row r="4" spans="1:31" s="180" customFormat="1" ht="13.5" customHeight="1">
      <c r="A4" s="552" t="s">
        <v>687</v>
      </c>
      <c r="B4" s="195"/>
      <c r="C4" s="196"/>
      <c r="D4" s="196"/>
      <c r="E4" s="197"/>
      <c r="F4" s="197"/>
      <c r="G4" s="198"/>
      <c r="H4" s="196"/>
      <c r="I4" s="554" t="s">
        <v>688</v>
      </c>
      <c r="J4" s="554"/>
      <c r="K4" s="555"/>
      <c r="L4" s="556"/>
      <c r="M4" s="557" t="s">
        <v>689</v>
      </c>
      <c r="N4" s="558"/>
      <c r="O4" s="558"/>
      <c r="P4" s="196"/>
      <c r="Q4" s="179"/>
      <c r="R4" s="764"/>
    </row>
    <row r="5" spans="1:31" s="190" customFormat="1" ht="52">
      <c r="A5" s="452"/>
      <c r="B5" s="452" t="s">
        <v>641</v>
      </c>
      <c r="C5" s="452" t="s">
        <v>642</v>
      </c>
      <c r="D5" s="452" t="s">
        <v>643</v>
      </c>
      <c r="E5" s="452" t="s">
        <v>644</v>
      </c>
      <c r="F5" s="452" t="s">
        <v>690</v>
      </c>
      <c r="G5" s="452" t="s">
        <v>691</v>
      </c>
      <c r="H5" s="452" t="s">
        <v>646</v>
      </c>
      <c r="I5" s="553" t="s">
        <v>692</v>
      </c>
      <c r="J5" s="564" t="s">
        <v>693</v>
      </c>
      <c r="K5" s="452" t="s">
        <v>649</v>
      </c>
      <c r="L5" s="452" t="s">
        <v>650</v>
      </c>
      <c r="M5" s="553" t="s">
        <v>694</v>
      </c>
      <c r="N5" s="452" t="s">
        <v>695</v>
      </c>
      <c r="O5" s="452" t="s">
        <v>696</v>
      </c>
      <c r="P5" s="529" t="s">
        <v>652</v>
      </c>
      <c r="Q5" s="189"/>
      <c r="R5" s="764"/>
    </row>
    <row r="6" spans="1:31" s="180" customFormat="1" ht="13.5" customHeight="1">
      <c r="A6" s="565" t="s">
        <v>307</v>
      </c>
      <c r="B6" s="566" t="s">
        <v>697</v>
      </c>
      <c r="C6" s="567">
        <v>1</v>
      </c>
      <c r="D6" s="566" t="s">
        <v>655</v>
      </c>
      <c r="E6" s="566" t="s">
        <v>90</v>
      </c>
      <c r="F6" s="566" t="s">
        <v>698</v>
      </c>
      <c r="G6" s="566"/>
      <c r="H6" s="568">
        <v>900</v>
      </c>
      <c r="I6" s="569">
        <f>+AVERAGE('Hydro data'!I8:O8)*4</f>
        <v>526.05714285714282</v>
      </c>
      <c r="J6" s="567">
        <f>I6/(H6*8760)*1000</f>
        <v>6.672465028629411E-2</v>
      </c>
      <c r="K6" s="567" t="s">
        <v>680</v>
      </c>
      <c r="L6" s="567">
        <v>0</v>
      </c>
      <c r="M6" s="566">
        <v>14.7</v>
      </c>
      <c r="N6" s="570">
        <v>3.9899999999999998E-2</v>
      </c>
      <c r="O6" s="566">
        <v>1.3</v>
      </c>
      <c r="P6" s="568"/>
      <c r="Q6" s="179"/>
      <c r="R6" s="764"/>
    </row>
    <row r="7" spans="1:31" ht="13.5" customHeight="1">
      <c r="A7" s="537" t="s">
        <v>699</v>
      </c>
      <c r="B7" s="538" t="s">
        <v>315</v>
      </c>
      <c r="C7" s="539">
        <v>1</v>
      </c>
      <c r="D7" s="538" t="s">
        <v>655</v>
      </c>
      <c r="E7" s="538" t="s">
        <v>90</v>
      </c>
      <c r="F7" s="538">
        <v>1959</v>
      </c>
      <c r="G7" s="538">
        <v>2010</v>
      </c>
      <c r="H7" s="559">
        <v>100.8</v>
      </c>
      <c r="I7" s="559">
        <f>+AVERAGE('Hydro data'!I9:O9)*4</f>
        <v>385.84971428571424</v>
      </c>
      <c r="J7" s="539">
        <f>I7/(H7*8760)*1000</f>
        <v>0.43697193489267849</v>
      </c>
      <c r="K7" s="539" t="s">
        <v>657</v>
      </c>
      <c r="L7" s="539">
        <v>0.75</v>
      </c>
      <c r="M7" s="560"/>
      <c r="N7" s="560"/>
      <c r="O7" s="560"/>
      <c r="P7" s="559"/>
      <c r="Q7" s="764"/>
      <c r="R7" s="764"/>
      <c r="S7" s="764"/>
      <c r="T7" s="764"/>
      <c r="U7" s="764"/>
      <c r="V7" s="764"/>
      <c r="W7" s="764"/>
      <c r="X7" s="764"/>
      <c r="Y7" s="764"/>
      <c r="Z7" s="764"/>
      <c r="AA7" s="764"/>
      <c r="AB7" s="764"/>
      <c r="AC7" s="764"/>
      <c r="AD7" s="764"/>
      <c r="AE7" s="764"/>
    </row>
    <row r="8" spans="1:31" s="245" customFormat="1" ht="13.5" customHeight="1">
      <c r="A8" s="546" t="s">
        <v>700</v>
      </c>
      <c r="B8" s="547" t="s">
        <v>315</v>
      </c>
      <c r="C8" s="548"/>
      <c r="D8" s="547"/>
      <c r="E8" s="547"/>
      <c r="F8" s="547"/>
      <c r="G8" s="547"/>
      <c r="H8" s="561">
        <f>SUM(H6:H7)</f>
        <v>1000.8</v>
      </c>
      <c r="I8" s="561">
        <f>SUM(I6:I7)</f>
        <v>911.90685714285701</v>
      </c>
      <c r="J8" s="562">
        <f>(I6*J6+I7*J7)/I8</f>
        <v>0.22338517746780523</v>
      </c>
      <c r="K8" s="562"/>
      <c r="L8" s="562"/>
      <c r="M8" s="549">
        <f>SUM(M6:M7)</f>
        <v>14.7</v>
      </c>
      <c r="N8" s="563"/>
      <c r="O8" s="549">
        <f>SUM(O6:O7)</f>
        <v>1.3</v>
      </c>
      <c r="P8" s="561"/>
      <c r="Q8" s="187"/>
      <c r="R8" s="764"/>
    </row>
    <row r="9" spans="1:31" s="180" customFormat="1" ht="13.5" customHeight="1">
      <c r="A9" s="537" t="s">
        <v>701</v>
      </c>
      <c r="B9" s="566" t="s">
        <v>697</v>
      </c>
      <c r="C9" s="539">
        <v>1</v>
      </c>
      <c r="D9" s="538" t="s">
        <v>655</v>
      </c>
      <c r="E9" s="538" t="s">
        <v>90</v>
      </c>
      <c r="F9" s="538">
        <v>2026</v>
      </c>
      <c r="G9" s="892"/>
      <c r="H9" s="541">
        <v>110</v>
      </c>
      <c r="I9" s="541"/>
      <c r="J9" s="541"/>
      <c r="K9" s="542" t="s">
        <v>680</v>
      </c>
      <c r="L9" s="542">
        <v>0</v>
      </c>
      <c r="M9" s="543"/>
      <c r="N9" s="543"/>
      <c r="O9" s="543"/>
      <c r="P9" s="541">
        <v>150</v>
      </c>
      <c r="Q9" s="764"/>
      <c r="R9" s="764"/>
      <c r="S9" s="764"/>
      <c r="T9" s="764"/>
      <c r="U9" s="764"/>
      <c r="V9" s="764"/>
      <c r="W9" s="764"/>
      <c r="X9" s="764"/>
      <c r="Y9" s="764"/>
      <c r="Z9" s="764"/>
      <c r="AA9" s="764"/>
      <c r="AB9" s="764"/>
      <c r="AC9" s="764"/>
      <c r="AD9" s="764"/>
      <c r="AE9" s="764"/>
    </row>
    <row r="10" spans="1:31" s="245" customFormat="1" ht="13.5" customHeight="1" collapsed="1">
      <c r="A10" s="546" t="s">
        <v>702</v>
      </c>
      <c r="B10" s="547"/>
      <c r="C10" s="548"/>
      <c r="D10" s="547"/>
      <c r="E10" s="547"/>
      <c r="F10" s="547"/>
      <c r="G10" s="893"/>
      <c r="H10" s="550">
        <f>SUM(H9)</f>
        <v>110</v>
      </c>
      <c r="I10" s="551"/>
      <c r="J10" s="547"/>
      <c r="K10" s="551"/>
      <c r="L10" s="551"/>
      <c r="M10" s="592"/>
      <c r="N10" s="592"/>
      <c r="O10" s="592"/>
      <c r="P10" s="550">
        <f>SUM(P9)</f>
        <v>150</v>
      </c>
      <c r="Q10" s="764"/>
      <c r="R10" s="764"/>
      <c r="S10" s="764"/>
      <c r="T10" s="764"/>
      <c r="U10" s="764"/>
      <c r="V10" s="764"/>
      <c r="W10" s="764"/>
      <c r="X10" s="764"/>
      <c r="Y10" s="764"/>
      <c r="Z10" s="764"/>
      <c r="AA10" s="764"/>
      <c r="AB10" s="764"/>
      <c r="AC10" s="764"/>
      <c r="AD10" s="764"/>
      <c r="AE10" s="764"/>
    </row>
    <row r="11" spans="1:31" ht="13.5" customHeight="1">
      <c r="A11" s="246" t="s">
        <v>703</v>
      </c>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row>
    <row r="12" spans="1:31" s="180" customFormat="1" ht="13.5" customHeight="1">
      <c r="A12" s="246" t="s">
        <v>704</v>
      </c>
      <c r="B12" s="247"/>
      <c r="C12" s="764"/>
      <c r="D12" s="764"/>
      <c r="E12" s="764"/>
      <c r="F12" s="764"/>
      <c r="G12" s="764"/>
      <c r="H12" s="764"/>
      <c r="I12" s="764"/>
      <c r="J12" s="764"/>
      <c r="K12" s="764"/>
      <c r="L12" s="764"/>
      <c r="M12" s="764"/>
      <c r="N12" s="764"/>
      <c r="O12" s="764"/>
      <c r="P12" s="764"/>
      <c r="Q12" s="764"/>
      <c r="R12" s="764"/>
      <c r="S12" s="764"/>
      <c r="T12" s="764"/>
      <c r="U12" s="764"/>
      <c r="V12" s="764"/>
    </row>
    <row r="13" spans="1:31" s="180" customFormat="1" ht="13.5" customHeight="1">
      <c r="A13" s="8"/>
      <c r="B13" s="247"/>
      <c r="C13" s="764"/>
      <c r="D13" s="764"/>
      <c r="E13" s="764"/>
      <c r="F13" s="764"/>
      <c r="G13" s="764"/>
      <c r="H13" s="764"/>
      <c r="I13" s="764"/>
      <c r="J13" s="764"/>
      <c r="K13" s="764"/>
      <c r="L13" s="764"/>
      <c r="M13" s="764"/>
      <c r="N13" s="764"/>
      <c r="O13" s="764"/>
      <c r="P13" s="764"/>
      <c r="Q13" s="764"/>
      <c r="R13" s="764"/>
      <c r="S13" s="764"/>
      <c r="T13" s="764"/>
      <c r="U13" s="764"/>
      <c r="V13" s="764"/>
    </row>
    <row r="14" spans="1:31">
      <c r="A14" s="779"/>
      <c r="B14" s="764"/>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row>
  </sheetData>
  <conditionalFormatting sqref="C8">
    <cfRule type="expression" dxfId="148" priority="1315">
      <formula>#REF!=0</formula>
    </cfRule>
  </conditionalFormatting>
  <conditionalFormatting sqref="C10">
    <cfRule type="expression" dxfId="147" priority="7">
      <formula>M10=0</formula>
    </cfRule>
  </conditionalFormatting>
  <conditionalFormatting sqref="D6:D8">
    <cfRule type="expression" dxfId="146" priority="674">
      <formula>#REF!=0</formula>
    </cfRule>
  </conditionalFormatting>
  <conditionalFormatting sqref="D9:D10">
    <cfRule type="expression" dxfId="145" priority="3">
      <formula>O9=0</formula>
    </cfRule>
  </conditionalFormatting>
  <conditionalFormatting sqref="D4:G4">
    <cfRule type="expression" dxfId="144" priority="135">
      <formula>#REF!=0</formula>
    </cfRule>
  </conditionalFormatting>
  <conditionalFormatting sqref="F6">
    <cfRule type="expression" dxfId="143" priority="22">
      <formula>#REF!=0</formula>
    </cfRule>
  </conditionalFormatting>
  <conditionalFormatting sqref="F9:F10">
    <cfRule type="expression" dxfId="142" priority="4">
      <formula>#REF!=0</formula>
    </cfRule>
  </conditionalFormatting>
  <conditionalFormatting sqref="G6:G8">
    <cfRule type="expression" dxfId="141" priority="38">
      <formula>#REF!=0</formula>
    </cfRule>
  </conditionalFormatting>
  <conditionalFormatting sqref="I9:L9 G9:H10 P9:P10">
    <cfRule type="expression" dxfId="140" priority="2">
      <formula>#REF!=0</formula>
    </cfRule>
  </conditionalFormatting>
  <conditionalFormatting sqref="J10">
    <cfRule type="expression" dxfId="139" priority="5">
      <formula>#REF!=0</formula>
    </cfRule>
  </conditionalFormatting>
  <conditionalFormatting sqref="J8:L8">
    <cfRule type="expression" dxfId="138" priority="17">
      <formula>#REF!=0</formula>
    </cfRule>
  </conditionalFormatting>
  <conditionalFormatting sqref="M9:P10">
    <cfRule type="expression" dxfId="137" priority="8">
      <formula>#REF!=0</formula>
    </cfRule>
  </conditionalFormatting>
  <conditionalFormatting sqref="N8">
    <cfRule type="expression" dxfId="136" priority="21">
      <formula>W8=0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67CC-DF64-44AA-8A82-6363A6E9766E}">
  <sheetPr>
    <tabColor theme="5"/>
    <outlinePr summaryBelow="0"/>
  </sheetPr>
  <dimension ref="A1:Z14"/>
  <sheetViews>
    <sheetView showGridLines="0" zoomScaleNormal="100" workbookViewId="0"/>
  </sheetViews>
  <sheetFormatPr defaultColWidth="9.453125" defaultRowHeight="12.5"/>
  <cols>
    <col min="1" max="1" width="35.54296875" style="4" customWidth="1"/>
    <col min="2" max="45" width="13.453125" style="4" customWidth="1"/>
    <col min="46" max="16384" width="9.453125" style="4"/>
  </cols>
  <sheetData>
    <row r="1" spans="1:26" ht="39.75" customHeight="1">
      <c r="A1" s="3" t="s">
        <v>33</v>
      </c>
      <c r="B1" s="764"/>
      <c r="C1" s="764"/>
      <c r="D1" s="764"/>
      <c r="E1" s="764"/>
      <c r="F1" s="764"/>
      <c r="G1" s="764"/>
      <c r="H1" s="764"/>
      <c r="I1" s="764"/>
      <c r="J1" s="764"/>
      <c r="K1" s="764"/>
      <c r="L1" s="764"/>
      <c r="M1" s="764"/>
      <c r="N1" s="764"/>
      <c r="O1" s="764"/>
      <c r="P1" s="764"/>
      <c r="Q1" s="764"/>
      <c r="R1" s="764"/>
      <c r="S1" s="764"/>
      <c r="T1" s="764"/>
      <c r="U1" s="764"/>
      <c r="V1" s="764"/>
      <c r="W1" s="764"/>
      <c r="X1" s="764"/>
      <c r="Y1" s="764"/>
      <c r="Z1" s="764"/>
    </row>
    <row r="2" spans="1:26" ht="39.75" customHeight="1" thickBot="1">
      <c r="A2" s="901" t="s">
        <v>20</v>
      </c>
      <c r="B2" s="176"/>
      <c r="C2" s="176"/>
      <c r="D2" s="176"/>
      <c r="E2" s="176"/>
      <c r="F2" s="176"/>
      <c r="G2" s="176"/>
      <c r="H2" s="176"/>
      <c r="I2" s="176"/>
      <c r="J2" s="176"/>
      <c r="K2" s="176"/>
      <c r="L2" s="176"/>
      <c r="M2" s="176"/>
      <c r="N2" s="176"/>
      <c r="O2" s="176"/>
      <c r="P2" s="176"/>
      <c r="Q2" s="9"/>
      <c r="R2" s="9"/>
      <c r="S2" s="9"/>
      <c r="T2" s="9"/>
      <c r="U2" s="764"/>
      <c r="V2" s="764"/>
      <c r="W2" s="764"/>
      <c r="X2" s="764"/>
      <c r="Y2" s="764"/>
      <c r="Z2" s="764"/>
    </row>
    <row r="3" spans="1:26" ht="13.5" customHeight="1">
      <c r="A3" s="5"/>
      <c r="B3" s="5"/>
      <c r="C3" s="5"/>
      <c r="D3" s="5"/>
      <c r="E3" s="5"/>
      <c r="F3" s="5"/>
      <c r="G3" s="5"/>
      <c r="H3" s="5"/>
      <c r="I3" s="5"/>
      <c r="J3" s="5"/>
      <c r="K3" s="5"/>
      <c r="L3" s="5"/>
      <c r="M3" s="5"/>
      <c r="N3" s="5"/>
      <c r="O3" s="5"/>
      <c r="P3" s="5"/>
      <c r="Q3" s="9"/>
      <c r="R3" s="9"/>
      <c r="S3" s="9"/>
      <c r="T3" s="9"/>
      <c r="U3" s="764"/>
      <c r="V3" s="764"/>
      <c r="W3" s="764"/>
      <c r="X3" s="764"/>
      <c r="Y3" s="764"/>
      <c r="Z3" s="764"/>
    </row>
    <row r="4" spans="1:26" s="180" customFormat="1" ht="13">
      <c r="A4" s="527" t="s">
        <v>705</v>
      </c>
      <c r="B4" s="187"/>
      <c r="E4" s="188"/>
      <c r="F4" s="528"/>
      <c r="P4" s="179"/>
      <c r="Q4" s="182"/>
      <c r="R4" s="179"/>
      <c r="S4" s="179"/>
      <c r="T4" s="179"/>
      <c r="U4" s="179"/>
      <c r="V4" s="179"/>
      <c r="W4" s="179"/>
      <c r="X4" s="179"/>
      <c r="Y4" s="179"/>
    </row>
    <row r="5" spans="1:26" s="190" customFormat="1" ht="54" customHeight="1">
      <c r="A5" s="452"/>
      <c r="B5" s="452" t="s">
        <v>641</v>
      </c>
      <c r="C5" s="452" t="s">
        <v>642</v>
      </c>
      <c r="D5" s="452" t="s">
        <v>643</v>
      </c>
      <c r="E5" s="452" t="s">
        <v>644</v>
      </c>
      <c r="F5" s="452" t="s">
        <v>645</v>
      </c>
      <c r="G5" s="452" t="s">
        <v>706</v>
      </c>
      <c r="H5" s="452" t="s">
        <v>707</v>
      </c>
      <c r="I5" s="452" t="s">
        <v>708</v>
      </c>
      <c r="J5" s="452" t="s">
        <v>709</v>
      </c>
      <c r="K5" s="452" t="s">
        <v>710</v>
      </c>
      <c r="L5" s="452" t="s">
        <v>711</v>
      </c>
      <c r="M5" s="452" t="s">
        <v>649</v>
      </c>
      <c r="N5" s="452" t="s">
        <v>650</v>
      </c>
      <c r="O5" s="452" t="s">
        <v>712</v>
      </c>
      <c r="P5" s="452" t="s">
        <v>652</v>
      </c>
      <c r="Q5" s="189"/>
      <c r="R5" s="179"/>
      <c r="S5" s="189"/>
      <c r="T5" s="189"/>
      <c r="U5" s="189"/>
      <c r="V5" s="189"/>
      <c r="W5" s="189"/>
      <c r="X5" s="189"/>
      <c r="Y5" s="189"/>
    </row>
    <row r="6" spans="1:26">
      <c r="A6" s="530" t="s">
        <v>713</v>
      </c>
      <c r="B6" s="531" t="s">
        <v>318</v>
      </c>
      <c r="C6" s="532">
        <v>0.51</v>
      </c>
      <c r="D6" s="531" t="s">
        <v>655</v>
      </c>
      <c r="E6" s="531" t="s">
        <v>90</v>
      </c>
      <c r="F6" s="531" t="s">
        <v>714</v>
      </c>
      <c r="G6" s="571">
        <v>24</v>
      </c>
      <c r="H6" s="571">
        <v>70</v>
      </c>
      <c r="I6" s="572">
        <f>AVERAGE('Bio&amp;WtE data'!I7:U7)*4</f>
        <v>158.34584615384614</v>
      </c>
      <c r="J6" s="573">
        <f>AVERAGE('Bio&amp;WtE data'!I12:V12)*4</f>
        <v>380.89455380505711</v>
      </c>
      <c r="K6" s="573">
        <f>AVERAGE('Bio&amp;WtE data'!I16:V16)*4</f>
        <v>198.38899171428574</v>
      </c>
      <c r="L6" s="573"/>
      <c r="M6" s="573" t="s">
        <v>666</v>
      </c>
      <c r="N6" s="574">
        <v>0.9</v>
      </c>
      <c r="O6" s="575">
        <f>AVERAGE('Bio&amp;WtE data'!I20:U20)*4</f>
        <v>18.026153846153843</v>
      </c>
      <c r="P6" s="576"/>
      <c r="Q6" s="764"/>
      <c r="R6" s="764"/>
      <c r="S6" s="764"/>
      <c r="T6" s="764"/>
      <c r="U6" s="764"/>
      <c r="V6" s="764"/>
      <c r="W6" s="764"/>
      <c r="X6" s="764"/>
      <c r="Y6" s="764"/>
      <c r="Z6" s="764"/>
    </row>
    <row r="7" spans="1:26">
      <c r="A7" s="537" t="s">
        <v>715</v>
      </c>
      <c r="B7" s="538" t="s">
        <v>318</v>
      </c>
      <c r="C7" s="542">
        <v>1</v>
      </c>
      <c r="D7" s="538" t="s">
        <v>655</v>
      </c>
      <c r="E7" s="538" t="s">
        <v>90</v>
      </c>
      <c r="F7" s="544" t="s">
        <v>467</v>
      </c>
      <c r="G7" s="577">
        <v>20</v>
      </c>
      <c r="H7" s="577">
        <v>70</v>
      </c>
      <c r="I7" s="559">
        <f>AVERAGE('Bio&amp;WtE data'!I8:R8)*4</f>
        <v>101.8168</v>
      </c>
      <c r="J7" s="578">
        <f>AVERAGE('Bio&amp;WtE data'!I13:S13)*4</f>
        <v>380.81731727272728</v>
      </c>
      <c r="K7" s="578">
        <f>AVERAGE('Bio&amp;WtE data'!I17:S17)*4</f>
        <v>161.33670909090912</v>
      </c>
      <c r="L7" s="578"/>
      <c r="M7" s="578" t="s">
        <v>657</v>
      </c>
      <c r="N7" s="579">
        <v>0.95</v>
      </c>
      <c r="O7" s="580">
        <f>AVERAGE('Bio&amp;WtE data'!I21:R21)*4</f>
        <v>16.650399999999998</v>
      </c>
      <c r="P7" s="581"/>
      <c r="Q7" s="189"/>
      <c r="R7" s="764"/>
      <c r="S7" s="189"/>
      <c r="T7" s="189"/>
      <c r="U7" s="189"/>
      <c r="V7" s="189"/>
      <c r="W7" s="189"/>
      <c r="X7" s="189"/>
      <c r="Y7" s="189"/>
      <c r="Z7" s="189"/>
    </row>
    <row r="8" spans="1:26" ht="13.5" customHeight="1">
      <c r="A8" s="537" t="s">
        <v>716</v>
      </c>
      <c r="B8" s="538" t="s">
        <v>717</v>
      </c>
      <c r="C8" s="539">
        <v>1</v>
      </c>
      <c r="D8" s="538" t="s">
        <v>655</v>
      </c>
      <c r="E8" s="538" t="s">
        <v>90</v>
      </c>
      <c r="F8" s="538">
        <v>2015</v>
      </c>
      <c r="G8" s="577"/>
      <c r="H8" s="577">
        <v>40</v>
      </c>
      <c r="I8" s="582"/>
      <c r="J8" s="578">
        <f>AVERAGE('Bio&amp;WtE data'!I11:AA11)*4</f>
        <v>85.50599933311949</v>
      </c>
      <c r="K8" s="578"/>
      <c r="L8" s="578"/>
      <c r="M8" s="578" t="s">
        <v>680</v>
      </c>
      <c r="N8" s="579">
        <v>0</v>
      </c>
      <c r="O8" s="580" t="s">
        <v>52</v>
      </c>
      <c r="P8" s="583"/>
      <c r="Q8" s="764"/>
      <c r="R8" s="764"/>
      <c r="S8" s="764"/>
      <c r="T8" s="764"/>
      <c r="U8" s="764"/>
      <c r="V8" s="764"/>
      <c r="W8" s="764"/>
      <c r="X8" s="764"/>
      <c r="Y8" s="764"/>
      <c r="Z8" s="764"/>
    </row>
    <row r="9" spans="1:26" s="245" customFormat="1" ht="13.5" customHeight="1">
      <c r="A9" s="546" t="s">
        <v>718</v>
      </c>
      <c r="B9" s="547" t="s">
        <v>719</v>
      </c>
      <c r="C9" s="548"/>
      <c r="D9" s="547"/>
      <c r="E9" s="547"/>
      <c r="F9" s="547"/>
      <c r="G9" s="584">
        <f>SUM(G6:G8)</f>
        <v>44</v>
      </c>
      <c r="H9" s="584">
        <f>SUM(H6:H8)</f>
        <v>180</v>
      </c>
      <c r="I9" s="585">
        <f>SUM(I6:I8)</f>
        <v>260.16264615384614</v>
      </c>
      <c r="J9" s="585">
        <f>SUM(J6:J8)</f>
        <v>847.21787041090386</v>
      </c>
      <c r="K9" s="585">
        <f>SUM(K6:K8)</f>
        <v>359.72570080519483</v>
      </c>
      <c r="L9" s="586"/>
      <c r="M9" s="586"/>
      <c r="N9" s="586"/>
      <c r="O9" s="587"/>
      <c r="P9" s="583"/>
      <c r="Q9" s="248"/>
      <c r="R9" s="187"/>
      <c r="S9" s="187"/>
      <c r="T9" s="187"/>
      <c r="U9" s="187"/>
      <c r="V9" s="187"/>
      <c r="W9" s="187"/>
      <c r="X9" s="187"/>
      <c r="Y9" s="187"/>
    </row>
    <row r="10" spans="1:26" ht="13.5" customHeight="1">
      <c r="A10" s="537" t="s">
        <v>715</v>
      </c>
      <c r="B10" s="538" t="s">
        <v>717</v>
      </c>
      <c r="C10" s="539">
        <v>1</v>
      </c>
      <c r="D10" s="538" t="s">
        <v>655</v>
      </c>
      <c r="E10" s="538" t="s">
        <v>90</v>
      </c>
      <c r="F10" s="544" t="s">
        <v>720</v>
      </c>
      <c r="G10" s="577">
        <v>73</v>
      </c>
      <c r="H10" s="577">
        <v>169</v>
      </c>
      <c r="I10" s="578">
        <v>320</v>
      </c>
      <c r="J10" s="578">
        <v>760</v>
      </c>
      <c r="K10" s="578"/>
      <c r="L10" s="578">
        <v>1050</v>
      </c>
      <c r="M10" s="578" t="s">
        <v>680</v>
      </c>
      <c r="N10" s="579">
        <v>0</v>
      </c>
      <c r="O10" s="580">
        <v>9</v>
      </c>
      <c r="P10" s="582">
        <v>270</v>
      </c>
      <c r="Q10" s="764"/>
      <c r="R10" s="764"/>
      <c r="S10" s="764"/>
      <c r="T10" s="764"/>
      <c r="U10" s="764"/>
      <c r="V10" s="764"/>
      <c r="W10" s="764"/>
      <c r="X10" s="764"/>
      <c r="Y10" s="764"/>
      <c r="Z10" s="764"/>
    </row>
    <row r="11" spans="1:26" s="245" customFormat="1" ht="13.5" customHeight="1">
      <c r="A11" s="546" t="s">
        <v>721</v>
      </c>
      <c r="B11" s="547" t="s">
        <v>719</v>
      </c>
      <c r="C11" s="548"/>
      <c r="D11" s="547"/>
      <c r="E11" s="547"/>
      <c r="F11" s="547"/>
      <c r="G11" s="584">
        <f t="shared" ref="G11:L11" si="0">SUM(G10:G10)</f>
        <v>73</v>
      </c>
      <c r="H11" s="584">
        <f t="shared" si="0"/>
        <v>169</v>
      </c>
      <c r="I11" s="585">
        <f t="shared" si="0"/>
        <v>320</v>
      </c>
      <c r="J11" s="585">
        <f t="shared" si="0"/>
        <v>760</v>
      </c>
      <c r="K11" s="585">
        <f t="shared" si="0"/>
        <v>0</v>
      </c>
      <c r="L11" s="585">
        <f t="shared" si="0"/>
        <v>1050</v>
      </c>
      <c r="M11" s="585"/>
      <c r="N11" s="585"/>
      <c r="O11" s="587"/>
      <c r="P11" s="585">
        <f>SUM(P9:P10)</f>
        <v>270</v>
      </c>
      <c r="Q11" s="248"/>
      <c r="S11" s="187"/>
      <c r="T11" s="187"/>
      <c r="U11" s="187"/>
      <c r="V11" s="187"/>
      <c r="W11" s="187"/>
      <c r="X11" s="187"/>
      <c r="Y11" s="187"/>
    </row>
    <row r="12" spans="1:26" ht="13.5" customHeight="1">
      <c r="A12" s="249" t="s">
        <v>722</v>
      </c>
      <c r="B12" s="764"/>
      <c r="C12" s="764"/>
      <c r="D12" s="764"/>
      <c r="E12" s="764"/>
      <c r="F12" s="764"/>
      <c r="G12" s="764"/>
      <c r="H12" s="764"/>
      <c r="I12" s="764"/>
      <c r="J12" s="796"/>
      <c r="K12" s="764"/>
      <c r="L12" s="764"/>
      <c r="M12" s="764"/>
      <c r="N12" s="764"/>
      <c r="O12" s="764"/>
      <c r="P12" s="764"/>
      <c r="Q12" s="764"/>
      <c r="R12" s="764"/>
      <c r="S12" s="764"/>
      <c r="T12" s="764"/>
      <c r="U12" s="764"/>
      <c r="V12" s="764"/>
      <c r="W12" s="764"/>
      <c r="X12" s="764"/>
      <c r="Y12" s="764"/>
      <c r="Z12" s="764"/>
    </row>
    <row r="13" spans="1:26" s="180" customFormat="1" ht="13.5" customHeight="1">
      <c r="A13" s="249"/>
      <c r="B13" s="191"/>
      <c r="C13" s="179"/>
      <c r="D13" s="179"/>
      <c r="E13" s="179"/>
      <c r="F13" s="179"/>
      <c r="G13" s="192"/>
      <c r="H13" s="192"/>
      <c r="I13" s="193"/>
      <c r="J13" s="193"/>
      <c r="K13" s="179"/>
      <c r="L13" s="179"/>
      <c r="M13" s="179"/>
      <c r="N13" s="179"/>
      <c r="O13" s="193"/>
      <c r="P13" s="179"/>
      <c r="Q13" s="179"/>
      <c r="R13" s="179"/>
      <c r="S13" s="179"/>
      <c r="T13" s="179"/>
      <c r="U13" s="179"/>
      <c r="V13" s="179"/>
      <c r="W13" s="179"/>
      <c r="X13" s="179"/>
      <c r="Y13" s="179"/>
    </row>
    <row r="14" spans="1:26" s="180" customFormat="1" ht="13.5" customHeight="1">
      <c r="B14" s="247"/>
      <c r="C14" s="179"/>
      <c r="D14" s="179"/>
      <c r="E14" s="179"/>
      <c r="F14" s="179"/>
      <c r="G14" s="194"/>
      <c r="H14" s="194"/>
      <c r="I14" s="179"/>
      <c r="J14" s="179"/>
      <c r="K14" s="179"/>
      <c r="L14" s="179"/>
      <c r="M14" s="179"/>
      <c r="N14" s="179"/>
      <c r="O14" s="179"/>
      <c r="P14" s="179"/>
      <c r="Q14" s="179"/>
      <c r="R14" s="179"/>
      <c r="S14" s="179"/>
      <c r="T14" s="179"/>
      <c r="U14" s="179"/>
      <c r="V14" s="179"/>
      <c r="W14" s="179"/>
      <c r="X14" s="179"/>
      <c r="Y14" s="179"/>
    </row>
  </sheetData>
  <conditionalFormatting sqref="C11:D11">
    <cfRule type="expression" dxfId="135" priority="71">
      <formula>S11=0</formula>
    </cfRule>
  </conditionalFormatting>
  <conditionalFormatting sqref="D6 C9:D9">
    <cfRule type="expression" dxfId="134" priority="138">
      <formula>S6=0</formula>
    </cfRule>
  </conditionalFormatting>
  <conditionalFormatting sqref="D7">
    <cfRule type="expression" dxfId="133" priority="24">
      <formula>W7=0</formula>
    </cfRule>
  </conditionalFormatting>
  <conditionalFormatting sqref="D8">
    <cfRule type="expression" dxfId="132" priority="113">
      <formula>T8=0</formula>
    </cfRule>
  </conditionalFormatting>
  <conditionalFormatting sqref="D10">
    <cfRule type="expression" dxfId="131" priority="22">
      <formula>W10=0</formula>
    </cfRule>
  </conditionalFormatting>
  <conditionalFormatting sqref="D4:F4">
    <cfRule type="expression" dxfId="130" priority="145">
      <formula>#REF!=0</formula>
    </cfRule>
  </conditionalFormatting>
  <conditionalFormatting sqref="F6:F11">
    <cfRule type="expression" dxfId="129" priority="23">
      <formula>#REF!=0</formula>
    </cfRule>
  </conditionalFormatting>
  <conditionalFormatting sqref="I8">
    <cfRule type="expression" dxfId="128" priority="56">
      <formula>U8=0</formula>
    </cfRule>
  </conditionalFormatting>
  <conditionalFormatting sqref="L9:N9">
    <cfRule type="expression" dxfId="127" priority="32">
      <formula>AB9=0</formula>
    </cfRule>
  </conditionalFormatting>
  <conditionalFormatting sqref="P6 P8:P9">
    <cfRule type="expression" dxfId="126" priority="28">
      <formula>AF6=0</formula>
    </cfRule>
    <cfRule type="expression" dxfId="125" priority="29">
      <formula>#REF!=0</formula>
    </cfRule>
  </conditionalFormatting>
  <conditionalFormatting sqref="P6">
    <cfRule type="expression" dxfId="124" priority="30">
      <formula>AD6=0</formula>
    </cfRule>
  </conditionalFormatting>
  <conditionalFormatting sqref="P8:P9">
    <cfRule type="expression" dxfId="123" priority="570">
      <formula>AD8=0</formula>
    </cfRule>
  </conditionalFormatting>
  <conditionalFormatting sqref="P4:Q4 Q5">
    <cfRule type="expression" dxfId="122" priority="139">
      <formula>#REF!=0</formula>
    </cfRule>
  </conditionalFormatting>
  <conditionalFormatting sqref="Q7 S7:Z7">
    <cfRule type="expression" dxfId="121" priority="25">
      <formula>#REF!=0</formula>
    </cfRule>
  </conditionalFormatting>
  <conditionalFormatting sqref="Q9:Q11">
    <cfRule type="expression" dxfId="120" priority="73">
      <formula>#REF!=0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F368-9AA5-4C0E-B9B2-07CAAAA57B25}">
  <sheetPr>
    <tabColor rgb="FF00D3B7"/>
  </sheetPr>
  <dimension ref="A1:P16"/>
  <sheetViews>
    <sheetView zoomScaleNormal="100" workbookViewId="0"/>
  </sheetViews>
  <sheetFormatPr defaultColWidth="9.453125" defaultRowHeight="12.5"/>
  <cols>
    <col min="1" max="1" width="35.54296875" style="4" customWidth="1"/>
    <col min="2" max="35" width="13.453125" style="4" customWidth="1"/>
    <col min="36" max="16384" width="9.453125" style="4"/>
  </cols>
  <sheetData>
    <row r="1" spans="1:16" ht="39.75" customHeight="1">
      <c r="A1" s="3" t="s">
        <v>33</v>
      </c>
      <c r="B1" s="764"/>
      <c r="C1" s="764"/>
      <c r="D1" s="764"/>
      <c r="E1" s="764"/>
      <c r="F1" s="764"/>
      <c r="G1" s="764"/>
      <c r="H1" s="764"/>
      <c r="I1" s="764"/>
      <c r="J1" s="764"/>
      <c r="K1" s="764"/>
      <c r="L1" s="764"/>
      <c r="M1" s="764"/>
      <c r="N1" s="764"/>
      <c r="O1" s="764"/>
      <c r="P1" s="764"/>
    </row>
    <row r="2" spans="1:16" ht="39.75" customHeight="1" thickBot="1">
      <c r="A2" s="901" t="s">
        <v>723</v>
      </c>
      <c r="B2" s="176"/>
      <c r="C2" s="176"/>
      <c r="D2" s="176"/>
      <c r="E2" s="176"/>
      <c r="F2" s="176"/>
      <c r="G2" s="9"/>
      <c r="H2" s="9"/>
      <c r="I2" s="9"/>
      <c r="J2" s="9"/>
      <c r="K2" s="764"/>
      <c r="L2" s="764"/>
      <c r="M2" s="764"/>
      <c r="N2" s="764"/>
      <c r="O2" s="764"/>
      <c r="P2" s="764"/>
    </row>
    <row r="3" spans="1:16" ht="13.5" customHeight="1">
      <c r="A3" s="5"/>
      <c r="B3" s="5"/>
      <c r="C3" s="5"/>
      <c r="D3" s="5"/>
      <c r="E3" s="5"/>
      <c r="F3" s="5"/>
      <c r="G3" s="9"/>
      <c r="H3" s="9"/>
      <c r="I3" s="9"/>
      <c r="J3" s="9"/>
      <c r="K3" s="764"/>
      <c r="L3" s="764"/>
      <c r="M3" s="764"/>
      <c r="N3" s="764"/>
      <c r="O3" s="764"/>
      <c r="P3" s="764"/>
    </row>
    <row r="4" spans="1:16" s="180" customFormat="1" ht="13">
      <c r="A4" s="527"/>
      <c r="B4" s="187"/>
      <c r="E4" s="188"/>
      <c r="F4" s="528"/>
      <c r="G4" s="182"/>
      <c r="H4" s="179"/>
      <c r="I4" s="179"/>
      <c r="J4" s="179"/>
      <c r="K4" s="179"/>
      <c r="L4" s="179"/>
      <c r="M4" s="179"/>
      <c r="N4" s="179"/>
      <c r="O4" s="179"/>
    </row>
    <row r="5" spans="1:16" s="190" customFormat="1" ht="54" customHeight="1">
      <c r="A5" s="452"/>
      <c r="B5" s="452">
        <v>2022</v>
      </c>
      <c r="C5" s="452">
        <v>2023</v>
      </c>
      <c r="D5" s="452">
        <v>2024</v>
      </c>
      <c r="E5" s="452">
        <v>2025</v>
      </c>
      <c r="F5" s="452">
        <v>2026</v>
      </c>
      <c r="G5" s="189"/>
      <c r="H5" s="179"/>
      <c r="I5" s="189"/>
      <c r="J5" s="189"/>
      <c r="K5" s="189"/>
      <c r="L5" s="189"/>
      <c r="M5" s="189"/>
      <c r="N5" s="189"/>
      <c r="O5" s="189"/>
    </row>
    <row r="6" spans="1:16" ht="14.5">
      <c r="A6" s="826" t="s">
        <v>724</v>
      </c>
      <c r="B6" s="827">
        <v>0.54</v>
      </c>
      <c r="C6" s="827">
        <v>0.78</v>
      </c>
      <c r="D6" s="827">
        <v>0.65</v>
      </c>
      <c r="E6" s="827">
        <v>0.51</v>
      </c>
      <c r="F6" s="827">
        <v>0.25</v>
      </c>
      <c r="G6" s="764"/>
      <c r="H6" s="764"/>
      <c r="I6" s="764"/>
      <c r="J6" s="764"/>
      <c r="K6" s="764"/>
      <c r="L6" s="764"/>
      <c r="M6" s="764"/>
      <c r="N6" s="764"/>
      <c r="O6" s="764"/>
      <c r="P6" s="764"/>
    </row>
    <row r="7" spans="1:16" ht="14.5">
      <c r="A7" s="828" t="s">
        <v>725</v>
      </c>
      <c r="B7" s="829">
        <v>105</v>
      </c>
      <c r="C7" s="829">
        <v>143</v>
      </c>
      <c r="D7" s="829">
        <v>142</v>
      </c>
      <c r="E7" s="829">
        <v>141</v>
      </c>
      <c r="F7" s="829">
        <v>79</v>
      </c>
      <c r="G7" s="189"/>
      <c r="H7" s="764"/>
      <c r="I7" s="189"/>
      <c r="J7" s="189"/>
      <c r="K7" s="189"/>
      <c r="L7" s="189"/>
      <c r="M7" s="189"/>
      <c r="N7" s="189"/>
      <c r="O7" s="189"/>
      <c r="P7" s="189"/>
    </row>
    <row r="8" spans="1:16">
      <c r="A8" s="249" t="s">
        <v>726</v>
      </c>
      <c r="B8" s="895"/>
      <c r="C8" s="895"/>
      <c r="D8" s="895"/>
      <c r="E8" s="895"/>
      <c r="F8" s="895"/>
      <c r="G8" s="189"/>
      <c r="H8" s="764"/>
      <c r="I8" s="189"/>
      <c r="J8" s="189"/>
      <c r="K8" s="189"/>
      <c r="L8" s="189"/>
      <c r="M8" s="189"/>
      <c r="N8" s="189"/>
      <c r="O8" s="189"/>
      <c r="P8" s="189"/>
    </row>
    <row r="9" spans="1:16" s="180" customFormat="1" ht="13.5" customHeight="1">
      <c r="A9" s="249" t="s">
        <v>727</v>
      </c>
      <c r="B9" s="191"/>
      <c r="C9" s="179"/>
      <c r="D9" s="179"/>
      <c r="E9" s="179"/>
      <c r="F9" s="179"/>
      <c r="G9" s="179"/>
      <c r="H9" s="179"/>
      <c r="I9" s="179"/>
      <c r="J9" s="179"/>
      <c r="K9" s="179"/>
      <c r="L9" s="179"/>
      <c r="M9" s="179"/>
      <c r="N9" s="179"/>
      <c r="O9" s="179"/>
    </row>
    <row r="10" spans="1:16" s="180" customFormat="1" ht="13.5" customHeight="1">
      <c r="A10" s="249" t="s">
        <v>728</v>
      </c>
      <c r="B10" s="191"/>
      <c r="C10" s="179"/>
      <c r="D10" s="179"/>
      <c r="E10" s="179"/>
      <c r="F10" s="179"/>
      <c r="G10" s="179"/>
      <c r="H10" s="179"/>
      <c r="I10" s="179"/>
      <c r="J10" s="179"/>
      <c r="K10" s="179"/>
      <c r="L10" s="179"/>
      <c r="M10" s="179"/>
      <c r="N10" s="179"/>
      <c r="O10" s="179"/>
    </row>
    <row r="11" spans="1:16" s="180" customFormat="1" ht="13.5" customHeight="1">
      <c r="A11" s="249" t="s">
        <v>729</v>
      </c>
      <c r="B11" s="247"/>
      <c r="C11" s="179"/>
      <c r="D11" s="179"/>
      <c r="E11" s="179"/>
      <c r="F11" s="179"/>
      <c r="G11" s="179"/>
      <c r="H11" s="179"/>
      <c r="I11" s="179"/>
      <c r="J11" s="179"/>
      <c r="K11" s="179"/>
      <c r="L11" s="179"/>
      <c r="M11" s="179"/>
      <c r="N11" s="179"/>
      <c r="O11" s="179"/>
    </row>
    <row r="12" spans="1:16">
      <c r="A12" s="249"/>
      <c r="B12" s="764"/>
      <c r="C12" s="764"/>
      <c r="D12" s="764"/>
      <c r="E12" s="764"/>
      <c r="F12" s="764"/>
      <c r="G12" s="764"/>
      <c r="H12" s="764"/>
      <c r="I12" s="764"/>
      <c r="J12" s="764"/>
      <c r="K12" s="764"/>
      <c r="L12" s="764"/>
      <c r="M12" s="764"/>
      <c r="N12" s="764"/>
      <c r="O12" s="764"/>
      <c r="P12" s="764"/>
    </row>
    <row r="13" spans="1:16">
      <c r="A13" s="764"/>
      <c r="B13" s="764"/>
      <c r="C13" s="764"/>
      <c r="D13" s="764"/>
      <c r="E13" s="764"/>
      <c r="F13" s="764"/>
      <c r="G13" s="764"/>
      <c r="H13" s="764"/>
      <c r="I13" s="764"/>
      <c r="J13" s="764"/>
      <c r="K13" s="764"/>
      <c r="L13" s="764"/>
      <c r="M13" s="764"/>
      <c r="N13" s="764"/>
      <c r="O13" s="764"/>
      <c r="P13" s="764"/>
    </row>
    <row r="14" spans="1:16">
      <c r="A14" s="764"/>
      <c r="B14" s="764"/>
      <c r="C14" s="764"/>
      <c r="D14" s="764"/>
      <c r="E14" s="764"/>
      <c r="F14" s="764"/>
      <c r="G14" s="764"/>
      <c r="H14" s="764"/>
      <c r="I14" s="764"/>
      <c r="J14" s="764"/>
      <c r="K14" s="764"/>
      <c r="L14" s="764"/>
      <c r="M14" s="764"/>
      <c r="N14" s="764"/>
      <c r="O14" s="764"/>
      <c r="P14" s="764"/>
    </row>
    <row r="15" spans="1:16">
      <c r="A15" s="764"/>
      <c r="B15" s="764"/>
      <c r="C15" s="764"/>
      <c r="D15" s="764"/>
      <c r="E15" s="764"/>
      <c r="F15" s="764"/>
      <c r="G15" s="764"/>
      <c r="H15" s="764"/>
      <c r="I15" s="764"/>
      <c r="J15" s="764"/>
      <c r="K15" s="764"/>
      <c r="L15" s="764"/>
      <c r="M15" s="764"/>
      <c r="N15" s="764"/>
      <c r="O15" s="764"/>
      <c r="P15" s="764"/>
    </row>
    <row r="16" spans="1:16">
      <c r="A16" s="764"/>
      <c r="B16" s="764"/>
      <c r="C16" s="764"/>
      <c r="D16" s="764"/>
      <c r="E16" s="764"/>
      <c r="F16" s="764"/>
      <c r="G16" s="764"/>
      <c r="H16" s="764"/>
      <c r="I16" s="764"/>
      <c r="J16" s="764"/>
      <c r="K16" s="764"/>
      <c r="L16" s="764"/>
      <c r="M16" s="764"/>
      <c r="N16" s="764"/>
      <c r="O16" s="764"/>
      <c r="P16" s="764"/>
    </row>
  </sheetData>
  <conditionalFormatting sqref="D4:F4">
    <cfRule type="expression" dxfId="119" priority="23">
      <formula>#REF!=0</formula>
    </cfRule>
  </conditionalFormatting>
  <conditionalFormatting sqref="G4:G5">
    <cfRule type="expression" dxfId="118" priority="20">
      <formula>#REF!=0</formula>
    </cfRule>
  </conditionalFormatting>
  <conditionalFormatting sqref="G7:G8 I7:P8">
    <cfRule type="expression" dxfId="117" priority="6">
      <formula>#REF!=0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2EC50-FF2C-4D6E-B3B5-08158CDA3149}">
  <sheetPr>
    <pageSetUpPr autoPageBreaks="0"/>
  </sheetPr>
  <dimension ref="B2:F30"/>
  <sheetViews>
    <sheetView tabSelected="1" zoomScaleNormal="100" workbookViewId="0"/>
  </sheetViews>
  <sheetFormatPr defaultColWidth="9.1796875" defaultRowHeight="17.5"/>
  <cols>
    <col min="1" max="1" width="9.1796875" style="1" customWidth="1"/>
    <col min="2" max="2" width="57.453125" style="11" customWidth="1"/>
    <col min="3" max="3" width="14.1796875" style="170" customWidth="1"/>
    <col min="4" max="16384" width="9.1796875" style="1"/>
  </cols>
  <sheetData>
    <row r="2" spans="2:6" ht="18.5" thickBot="1">
      <c r="B2" s="913" t="s">
        <v>3</v>
      </c>
      <c r="C2" s="913"/>
      <c r="D2" s="31"/>
    </row>
    <row r="3" spans="2:6" s="2" customFormat="1" ht="40" customHeight="1">
      <c r="B3" s="32" t="s">
        <v>4</v>
      </c>
      <c r="C3" s="168"/>
      <c r="D3" s="33" t="s">
        <v>5</v>
      </c>
    </row>
    <row r="4" spans="2:6" s="2" customFormat="1" ht="40" customHeight="1">
      <c r="B4" s="32" t="s">
        <v>6</v>
      </c>
      <c r="C4" s="168"/>
    </row>
    <row r="5" spans="2:6" s="2" customFormat="1" ht="40" customHeight="1">
      <c r="B5" s="32" t="s">
        <v>7</v>
      </c>
      <c r="C5" s="168"/>
    </row>
    <row r="6" spans="2:6" s="2" customFormat="1" ht="40" customHeight="1">
      <c r="B6" s="32" t="s">
        <v>8</v>
      </c>
      <c r="C6" s="168"/>
    </row>
    <row r="7" spans="2:6" s="2" customFormat="1" ht="40" customHeight="1">
      <c r="B7" s="32" t="s">
        <v>9</v>
      </c>
      <c r="C7" s="168"/>
    </row>
    <row r="8" spans="2:6" s="2" customFormat="1" ht="40" customHeight="1">
      <c r="B8" s="32" t="s">
        <v>10</v>
      </c>
      <c r="C8" s="168"/>
    </row>
    <row r="9" spans="2:6" s="2" customFormat="1" ht="40" customHeight="1">
      <c r="B9" s="32" t="s">
        <v>11</v>
      </c>
      <c r="C9" s="168"/>
    </row>
    <row r="10" spans="2:6" s="2" customFormat="1" ht="40" customHeight="1">
      <c r="B10" s="32" t="s">
        <v>12</v>
      </c>
      <c r="C10" s="168"/>
      <c r="F10" s="32"/>
    </row>
    <row r="11" spans="2:6" s="2" customFormat="1" ht="40" customHeight="1">
      <c r="B11" s="32" t="s">
        <v>13</v>
      </c>
      <c r="C11" s="168"/>
    </row>
    <row r="12" spans="2:6" s="2" customFormat="1" ht="40" customHeight="1">
      <c r="B12" s="32" t="s">
        <v>14</v>
      </c>
      <c r="C12" s="168"/>
    </row>
    <row r="13" spans="2:6" s="2" customFormat="1" ht="40" customHeight="1">
      <c r="B13" s="32" t="s">
        <v>15</v>
      </c>
      <c r="C13" s="168"/>
    </row>
    <row r="14" spans="2:6" s="2" customFormat="1" ht="40" customHeight="1">
      <c r="B14" s="32" t="s">
        <v>16</v>
      </c>
      <c r="C14" s="168"/>
    </row>
    <row r="15" spans="2:6" s="2" customFormat="1" ht="40" customHeight="1">
      <c r="B15" s="32" t="s">
        <v>17</v>
      </c>
      <c r="C15" s="168"/>
    </row>
    <row r="16" spans="2:6" s="2" customFormat="1" ht="40" customHeight="1">
      <c r="B16" s="177" t="s">
        <v>18</v>
      </c>
      <c r="C16" s="168"/>
    </row>
    <row r="17" spans="2:4" s="2" customFormat="1" ht="40" customHeight="1">
      <c r="B17" s="177" t="s">
        <v>19</v>
      </c>
      <c r="C17" s="168"/>
    </row>
    <row r="18" spans="2:4" s="2" customFormat="1" ht="40" customHeight="1">
      <c r="B18" s="177" t="s">
        <v>20</v>
      </c>
      <c r="C18" s="168"/>
    </row>
    <row r="19" spans="2:4" s="2" customFormat="1" ht="40" customHeight="1">
      <c r="B19" s="177" t="s">
        <v>21</v>
      </c>
      <c r="C19" s="168"/>
    </row>
    <row r="20" spans="2:4" s="2" customFormat="1" ht="40" customHeight="1">
      <c r="B20" s="177" t="s">
        <v>22</v>
      </c>
      <c r="C20" s="168"/>
    </row>
    <row r="21" spans="2:4" s="2" customFormat="1" ht="40" customHeight="1">
      <c r="B21" s="32" t="s">
        <v>23</v>
      </c>
      <c r="C21" s="168"/>
    </row>
    <row r="22" spans="2:4" s="2" customFormat="1" ht="40" customHeight="1">
      <c r="B22" s="177" t="s">
        <v>24</v>
      </c>
      <c r="C22" s="168"/>
    </row>
    <row r="23" spans="2:4" s="2" customFormat="1" ht="40" customHeight="1">
      <c r="B23" s="177" t="s">
        <v>25</v>
      </c>
      <c r="C23" s="168"/>
    </row>
    <row r="24" spans="2:4" s="2" customFormat="1" ht="40" customHeight="1">
      <c r="B24" s="177" t="s">
        <v>26</v>
      </c>
      <c r="C24" s="168"/>
    </row>
    <row r="25" spans="2:4" s="2" customFormat="1" ht="40" customHeight="1">
      <c r="B25" s="177" t="s">
        <v>27</v>
      </c>
      <c r="C25" s="168"/>
    </row>
    <row r="26" spans="2:4" s="2" customFormat="1" ht="40" customHeight="1">
      <c r="B26" s="32" t="s">
        <v>28</v>
      </c>
      <c r="C26" s="168"/>
    </row>
    <row r="27" spans="2:4" s="2" customFormat="1" ht="40" customHeight="1" thickBot="1">
      <c r="B27" s="167" t="s">
        <v>29</v>
      </c>
      <c r="C27" s="169"/>
    </row>
    <row r="28" spans="2:4" s="2" customFormat="1" ht="40" customHeight="1">
      <c r="B28" s="34" t="s">
        <v>30</v>
      </c>
      <c r="C28" s="168"/>
      <c r="D28" s="31"/>
    </row>
    <row r="29" spans="2:4" ht="40" customHeight="1">
      <c r="B29" s="164" t="s">
        <v>31</v>
      </c>
    </row>
    <row r="30" spans="2:4" ht="40" customHeight="1">
      <c r="B30" s="35" t="s">
        <v>32</v>
      </c>
    </row>
  </sheetData>
  <mergeCells count="1">
    <mergeCell ref="B2:C2"/>
  </mergeCells>
  <phoneticPr fontId="1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8C83C-18DC-442C-A36E-13C90BACAAB2}">
  <sheetPr>
    <tabColor theme="6"/>
    <outlinePr summaryBelow="0"/>
  </sheetPr>
  <dimension ref="A1:Q12"/>
  <sheetViews>
    <sheetView showGridLines="0" zoomScaleNormal="100" workbookViewId="0"/>
  </sheetViews>
  <sheetFormatPr defaultColWidth="9.453125" defaultRowHeight="12.5"/>
  <cols>
    <col min="1" max="1" width="35.54296875" style="4" customWidth="1"/>
    <col min="2" max="23" width="13.453125" style="4" customWidth="1"/>
    <col min="24" max="16384" width="9.453125" style="4"/>
  </cols>
  <sheetData>
    <row r="1" spans="1:17" ht="39.75" customHeight="1">
      <c r="A1" s="3" t="s">
        <v>33</v>
      </c>
      <c r="B1" s="764"/>
      <c r="C1" s="764"/>
      <c r="D1" s="764"/>
      <c r="E1" s="764"/>
      <c r="F1" s="764"/>
      <c r="G1" s="764"/>
      <c r="H1" s="764"/>
      <c r="I1" s="764"/>
      <c r="J1" s="764"/>
      <c r="K1" s="764"/>
      <c r="L1" s="764"/>
      <c r="M1" s="764"/>
      <c r="N1" s="764"/>
      <c r="O1" s="764"/>
      <c r="P1" s="764"/>
      <c r="Q1" s="764"/>
    </row>
    <row r="2" spans="1:17" ht="39.75" customHeight="1" thickBot="1">
      <c r="A2" s="901" t="s">
        <v>22</v>
      </c>
      <c r="B2" s="176"/>
      <c r="C2" s="176"/>
      <c r="D2" s="176"/>
      <c r="E2" s="176"/>
      <c r="F2" s="176"/>
      <c r="G2" s="176"/>
      <c r="H2" s="176"/>
      <c r="I2" s="176"/>
      <c r="J2" s="176"/>
      <c r="K2" s="176"/>
      <c r="L2" s="176"/>
      <c r="M2" s="176"/>
      <c r="N2" s="176"/>
      <c r="O2" s="176"/>
      <c r="P2" s="9"/>
      <c r="Q2" s="764"/>
    </row>
    <row r="3" spans="1:17" s="1" customFormat="1" ht="14"/>
    <row r="4" spans="1:17" s="184" customFormat="1" ht="16.5" customHeight="1">
      <c r="A4" s="527" t="s">
        <v>687</v>
      </c>
      <c r="H4" s="922" t="s">
        <v>730</v>
      </c>
      <c r="I4" s="922"/>
      <c r="J4" s="922"/>
      <c r="K4" s="922"/>
      <c r="L4" s="922"/>
      <c r="M4" s="557" t="s">
        <v>689</v>
      </c>
      <c r="N4" s="558"/>
      <c r="O4" s="558"/>
    </row>
    <row r="5" spans="1:17" s="185" customFormat="1" ht="51.65" customHeight="1">
      <c r="A5" s="452"/>
      <c r="B5" s="452" t="s">
        <v>641</v>
      </c>
      <c r="C5" s="452" t="s">
        <v>642</v>
      </c>
      <c r="D5" s="452" t="s">
        <v>643</v>
      </c>
      <c r="E5" s="452" t="s">
        <v>644</v>
      </c>
      <c r="F5" s="452" t="s">
        <v>690</v>
      </c>
      <c r="G5" s="452" t="s">
        <v>646</v>
      </c>
      <c r="H5" s="553" t="s">
        <v>692</v>
      </c>
      <c r="I5" s="564" t="s">
        <v>693</v>
      </c>
      <c r="J5" s="564" t="s">
        <v>731</v>
      </c>
      <c r="K5" s="564" t="s">
        <v>732</v>
      </c>
      <c r="L5" s="564" t="s">
        <v>733</v>
      </c>
      <c r="M5" s="553" t="s">
        <v>694</v>
      </c>
      <c r="N5" s="564" t="s">
        <v>695</v>
      </c>
      <c r="O5" s="452" t="s">
        <v>696</v>
      </c>
    </row>
    <row r="6" spans="1:17" s="180" customFormat="1" ht="13.5" customHeight="1">
      <c r="A6" s="537" t="s">
        <v>406</v>
      </c>
      <c r="B6" s="538" t="s">
        <v>734</v>
      </c>
      <c r="C6" s="539">
        <v>1</v>
      </c>
      <c r="D6" s="538" t="s">
        <v>655</v>
      </c>
      <c r="E6" s="538" t="s">
        <v>90</v>
      </c>
      <c r="F6" s="538">
        <v>2012</v>
      </c>
      <c r="G6" s="589">
        <v>455</v>
      </c>
      <c r="H6" s="589">
        <f>+AVERAGE('Natural gas data'!I8:O8)*4</f>
        <v>230.83856514285711</v>
      </c>
      <c r="I6" s="590">
        <f>H6/(G6*8760)*1000</f>
        <v>5.7915240389095568E-2</v>
      </c>
      <c r="J6" s="589">
        <f>+'Natural gas data'!B14</f>
        <v>23.86</v>
      </c>
      <c r="K6" s="589">
        <f>+AVERAGE('Natural gas data'!I12:O12)*4</f>
        <v>14.607633714285713</v>
      </c>
      <c r="L6" s="591">
        <f>AVERAGE('Natural gas data'!I16:O16)*4</f>
        <v>0.67028571428571448</v>
      </c>
      <c r="M6" s="592"/>
      <c r="N6" s="538"/>
      <c r="O6" s="540">
        <v>7.6</v>
      </c>
      <c r="P6" s="185"/>
      <c r="Q6" s="185"/>
    </row>
    <row r="7" spans="1:17" s="180" customFormat="1" ht="13.5" customHeight="1">
      <c r="A7" s="537" t="s">
        <v>735</v>
      </c>
      <c r="B7" s="538" t="s">
        <v>734</v>
      </c>
      <c r="C7" s="539">
        <v>1</v>
      </c>
      <c r="D7" s="538" t="s">
        <v>655</v>
      </c>
      <c r="E7" s="538" t="s">
        <v>90</v>
      </c>
      <c r="F7" s="593" t="s">
        <v>736</v>
      </c>
      <c r="G7" s="589">
        <v>600</v>
      </c>
      <c r="H7" s="589"/>
      <c r="I7" s="590"/>
      <c r="J7" s="538"/>
      <c r="K7" s="538"/>
      <c r="L7" s="538"/>
      <c r="M7" s="540"/>
      <c r="N7" s="594"/>
      <c r="O7" s="540">
        <v>3</v>
      </c>
      <c r="P7" s="185"/>
      <c r="Q7" s="185"/>
    </row>
    <row r="8" spans="1:17" s="245" customFormat="1" ht="13.5" customHeight="1">
      <c r="A8" s="546" t="s">
        <v>110</v>
      </c>
      <c r="B8" s="547" t="s">
        <v>734</v>
      </c>
      <c r="C8" s="595"/>
      <c r="D8" s="547"/>
      <c r="E8" s="547"/>
      <c r="F8" s="547"/>
      <c r="G8" s="596">
        <f>SUM(G6:G7)</f>
        <v>1055</v>
      </c>
      <c r="H8" s="596">
        <f>SUM(H6:H7)</f>
        <v>230.83856514285711</v>
      </c>
      <c r="I8" s="597">
        <f>AVERAGE(I6:I7)</f>
        <v>5.7915240389095568E-2</v>
      </c>
      <c r="J8" s="549"/>
      <c r="K8" s="549"/>
      <c r="L8" s="549">
        <f>SUM(L6:L7)</f>
        <v>0.67028571428571448</v>
      </c>
      <c r="M8" s="549"/>
      <c r="N8" s="598"/>
      <c r="O8" s="549">
        <f>SUM(O6:O7)</f>
        <v>10.6</v>
      </c>
      <c r="P8" s="185"/>
      <c r="Q8" s="185"/>
    </row>
    <row r="9" spans="1:17" s="186" customFormat="1" ht="13.5" customHeight="1">
      <c r="A9" s="246" t="s">
        <v>737</v>
      </c>
      <c r="B9" s="764"/>
      <c r="C9" s="764"/>
      <c r="D9" s="764"/>
      <c r="E9" s="764"/>
      <c r="F9" s="764"/>
      <c r="G9" s="764"/>
      <c r="H9" s="764"/>
      <c r="I9" s="764"/>
      <c r="J9" s="764"/>
      <c r="K9" s="764"/>
      <c r="L9" s="764"/>
      <c r="M9" s="764"/>
      <c r="N9" s="764"/>
      <c r="O9" s="764"/>
      <c r="P9" s="185"/>
    </row>
    <row r="10" spans="1:17" s="186" customFormat="1" ht="13.5" customHeight="1">
      <c r="A10" s="246"/>
      <c r="B10" s="764"/>
      <c r="C10" s="764"/>
      <c r="D10" s="764"/>
      <c r="E10" s="764"/>
      <c r="F10" s="764"/>
      <c r="G10" s="764"/>
      <c r="H10" s="764"/>
      <c r="I10" s="764"/>
      <c r="J10" s="764"/>
      <c r="K10" s="764"/>
      <c r="L10" s="764"/>
      <c r="M10" s="764"/>
      <c r="N10" s="764"/>
      <c r="O10" s="764"/>
      <c r="P10" s="185"/>
    </row>
    <row r="11" spans="1:17">
      <c r="A11" s="764"/>
      <c r="B11" s="764"/>
      <c r="C11" s="764"/>
      <c r="D11" s="764"/>
      <c r="E11" s="764"/>
      <c r="F11" s="764"/>
      <c r="G11" s="764"/>
      <c r="H11" s="764"/>
      <c r="I11" s="764"/>
      <c r="J11" s="764"/>
      <c r="K11" s="764"/>
      <c r="L11" s="764"/>
      <c r="M11" s="764"/>
      <c r="N11" s="764"/>
      <c r="O11" s="764"/>
      <c r="P11" s="185"/>
      <c r="Q11" s="764"/>
    </row>
    <row r="12" spans="1:17">
      <c r="A12" s="764"/>
      <c r="B12" s="764"/>
      <c r="C12" s="764"/>
      <c r="D12" s="764"/>
      <c r="E12" s="764"/>
      <c r="F12" s="764"/>
      <c r="G12" s="764"/>
      <c r="H12" s="764"/>
      <c r="I12" s="764"/>
      <c r="J12" s="764"/>
      <c r="K12" s="764"/>
      <c r="L12" s="764"/>
      <c r="M12" s="764"/>
      <c r="N12" s="764"/>
      <c r="O12" s="764"/>
      <c r="P12" s="185"/>
      <c r="Q12" s="764"/>
    </row>
  </sheetData>
  <mergeCells count="1">
    <mergeCell ref="H4:L4"/>
  </mergeCells>
  <conditionalFormatting sqref="C8">
    <cfRule type="expression" dxfId="116" priority="43">
      <formula>I8=0</formula>
    </cfRule>
  </conditionalFormatting>
  <conditionalFormatting sqref="F6:F8">
    <cfRule type="expression" dxfId="115" priority="41">
      <formula>#REF!=0</formula>
    </cfRule>
  </conditionalFormatting>
  <conditionalFormatting sqref="I6:I8">
    <cfRule type="expression" dxfId="114" priority="17">
      <formula>#REF!=0</formula>
    </cfRule>
  </conditionalFormatting>
  <conditionalFormatting sqref="M6 D6:D8">
    <cfRule type="expression" dxfId="113" priority="42">
      <formula>#REF!=0</formula>
    </cfRule>
  </conditionalFormatting>
  <conditionalFormatting sqref="M6">
    <cfRule type="expression" dxfId="112" priority="48">
      <formula>O8=0</formula>
    </cfRule>
  </conditionalFormatting>
  <conditionalFormatting sqref="O6">
    <cfRule type="expression" dxfId="111" priority="44">
      <formula>#REF!=0</formula>
    </cfRule>
  </conditionalFormatting>
  <pageMargins left="0.7" right="0.7" top="0.75" bottom="0.75" header="0.3" footer="0.3"/>
  <pageSetup paperSize="9" orientation="portrait" r:id="rId1"/>
  <ignoredErrors>
    <ignoredError sqref="L7:L8"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DCD5-E5C2-42DD-90FE-F00C680EC8B4}">
  <sheetPr>
    <tabColor theme="3"/>
  </sheetPr>
  <dimension ref="A1"/>
  <sheetViews>
    <sheetView showGridLines="0" zoomScaleNormal="100" workbookViewId="0"/>
  </sheetViews>
  <sheetFormatPr defaultColWidth="9.1796875" defaultRowHeight="14.5"/>
  <cols>
    <col min="1" max="16384" width="9.1796875" style="244"/>
  </cols>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6F37-DDFC-4E41-A82B-36F3EF74F868}">
  <sheetPr>
    <tabColor theme="5"/>
    <outlinePr summaryRight="0"/>
  </sheetPr>
  <dimension ref="A1:AC37"/>
  <sheetViews>
    <sheetView showGridLines="0" zoomScaleNormal="100" workbookViewId="0"/>
  </sheetViews>
  <sheetFormatPr defaultColWidth="9.453125" defaultRowHeight="12.5"/>
  <cols>
    <col min="1" max="1" width="45.54296875" style="4" customWidth="1"/>
    <col min="2" max="27" width="9.81640625" style="4" customWidth="1"/>
    <col min="28" max="45" width="9.54296875" style="4" customWidth="1"/>
    <col min="46" max="16384" width="9.453125" style="4"/>
  </cols>
  <sheetData>
    <row r="1" spans="1:27" ht="39.75" customHeight="1">
      <c r="A1" s="3" t="s">
        <v>33</v>
      </c>
      <c r="B1" s="3"/>
      <c r="C1" s="3"/>
      <c r="D1" s="3"/>
      <c r="E1" s="3"/>
      <c r="F1" s="764"/>
      <c r="G1" s="764"/>
      <c r="H1" s="764"/>
      <c r="I1" s="764"/>
      <c r="J1" s="764"/>
      <c r="K1" s="764"/>
      <c r="L1" s="764"/>
      <c r="M1" s="764"/>
      <c r="N1" s="764"/>
      <c r="O1" s="764"/>
      <c r="P1" s="764"/>
      <c r="Q1" s="764"/>
      <c r="R1" s="764"/>
      <c r="S1" s="764"/>
      <c r="T1" s="764"/>
      <c r="U1" s="764"/>
      <c r="V1" s="764"/>
      <c r="W1" s="764"/>
      <c r="X1" s="764"/>
      <c r="Y1" s="764"/>
      <c r="Z1" s="764"/>
      <c r="AA1" s="764"/>
    </row>
    <row r="2" spans="1:27" ht="39.75" customHeight="1" thickBot="1">
      <c r="A2" s="901" t="s">
        <v>738</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row>
    <row r="3" spans="1:27">
      <c r="A3" s="764"/>
      <c r="B3" s="764"/>
      <c r="C3" s="764"/>
      <c r="D3" s="764"/>
      <c r="E3" s="764"/>
      <c r="F3" s="183"/>
      <c r="G3" s="764"/>
      <c r="H3" s="764"/>
      <c r="I3" s="764"/>
      <c r="J3" s="764"/>
      <c r="K3" s="764"/>
      <c r="L3" s="764"/>
      <c r="M3" s="764"/>
      <c r="N3" s="764"/>
      <c r="O3" s="764"/>
      <c r="P3" s="764"/>
      <c r="Q3" s="764"/>
      <c r="R3" s="764"/>
      <c r="S3" s="764"/>
      <c r="T3" s="764"/>
      <c r="U3" s="764"/>
      <c r="V3" s="764"/>
      <c r="W3" s="764"/>
      <c r="X3" s="764"/>
      <c r="Y3" s="764"/>
      <c r="Z3" s="764"/>
      <c r="AA3" s="764"/>
    </row>
    <row r="4" spans="1:27" s="180" customFormat="1" ht="13">
      <c r="A4" s="527" t="s">
        <v>739</v>
      </c>
      <c r="B4" s="151"/>
      <c r="C4" s="151"/>
      <c r="D4" s="151"/>
      <c r="E4" s="151"/>
    </row>
    <row r="5" spans="1:27" s="181" customFormat="1" ht="15.75" customHeight="1">
      <c r="A5" s="599"/>
      <c r="B5" s="397" t="s">
        <v>740</v>
      </c>
      <c r="C5" s="397" t="s">
        <v>741</v>
      </c>
      <c r="D5" s="397" t="s">
        <v>742</v>
      </c>
      <c r="E5" s="397" t="s">
        <v>743</v>
      </c>
      <c r="F5" s="397" t="s">
        <v>744</v>
      </c>
      <c r="G5" s="397" t="s">
        <v>745</v>
      </c>
      <c r="H5" s="27"/>
      <c r="I5" s="397" t="s">
        <v>291</v>
      </c>
      <c r="J5" s="397" t="s">
        <v>459</v>
      </c>
      <c r="K5" s="397" t="s">
        <v>460</v>
      </c>
      <c r="L5" s="397" t="s">
        <v>461</v>
      </c>
      <c r="M5" s="397" t="s">
        <v>322</v>
      </c>
      <c r="N5" s="397" t="s">
        <v>462</v>
      </c>
      <c r="O5" s="397" t="s">
        <v>463</v>
      </c>
      <c r="P5" s="397" t="s">
        <v>464</v>
      </c>
      <c r="Q5" s="397" t="s">
        <v>465</v>
      </c>
      <c r="R5" s="397" t="s">
        <v>466</v>
      </c>
      <c r="S5" s="397" t="s">
        <v>467</v>
      </c>
      <c r="T5" s="397" t="s">
        <v>468</v>
      </c>
      <c r="U5" s="397" t="s">
        <v>714</v>
      </c>
      <c r="V5" s="397" t="s">
        <v>746</v>
      </c>
      <c r="W5" s="397" t="s">
        <v>747</v>
      </c>
      <c r="X5" s="397" t="s">
        <v>748</v>
      </c>
      <c r="Y5" s="397" t="s">
        <v>749</v>
      </c>
      <c r="Z5" s="397" t="s">
        <v>750</v>
      </c>
      <c r="AA5" s="397" t="s">
        <v>751</v>
      </c>
    </row>
    <row r="6" spans="1:27" s="180" customFormat="1" ht="13">
      <c r="A6" s="546" t="s">
        <v>752</v>
      </c>
      <c r="B6" s="620"/>
      <c r="C6" s="601"/>
      <c r="D6" s="601"/>
      <c r="E6" s="601"/>
      <c r="F6" s="601"/>
      <c r="G6" s="601"/>
      <c r="H6" s="21"/>
      <c r="I6" s="620"/>
      <c r="J6" s="601"/>
      <c r="K6" s="601"/>
      <c r="L6" s="601"/>
      <c r="M6" s="601"/>
      <c r="N6" s="601"/>
      <c r="O6" s="601"/>
      <c r="P6" s="601"/>
      <c r="Q6" s="601"/>
      <c r="R6" s="601"/>
      <c r="S6" s="601"/>
      <c r="T6" s="601"/>
      <c r="U6" s="601"/>
      <c r="V6" s="601"/>
      <c r="W6" s="601"/>
      <c r="X6" s="601"/>
      <c r="Y6" s="601"/>
      <c r="Z6" s="601"/>
      <c r="AA6" s="601"/>
    </row>
    <row r="7" spans="1:27" s="180" customFormat="1" ht="14.5">
      <c r="A7" s="537" t="s">
        <v>753</v>
      </c>
      <c r="B7" s="621">
        <f>SUM(I7:K7)</f>
        <v>15.027883000000003</v>
      </c>
      <c r="C7" s="602">
        <f>SUM(L7:O7)</f>
        <v>20.765943999999998</v>
      </c>
      <c r="D7" s="602">
        <f>SUM(P7:S7)</f>
        <v>22.564001999999999</v>
      </c>
      <c r="E7" s="602">
        <f t="shared" ref="E7:E12" si="0">SUM(T7:W7)</f>
        <v>25.854738999999995</v>
      </c>
      <c r="F7" s="602">
        <f>SUM(X7:AA7)</f>
        <v>24.523133999999999</v>
      </c>
      <c r="G7" s="602">
        <v>19.53</v>
      </c>
      <c r="H7" s="24"/>
      <c r="I7" s="621">
        <v>4.0636869999999998</v>
      </c>
      <c r="J7" s="602">
        <v>3.2425349999999997</v>
      </c>
      <c r="K7" s="602">
        <v>7.7216610000000019</v>
      </c>
      <c r="L7" s="602">
        <v>5.1133639999999989</v>
      </c>
      <c r="M7" s="602">
        <v>3.663843</v>
      </c>
      <c r="N7" s="602">
        <v>4.452566</v>
      </c>
      <c r="O7" s="602">
        <v>7.5361710000000004</v>
      </c>
      <c r="P7" s="602">
        <v>7.8392390000000001</v>
      </c>
      <c r="Q7" s="602">
        <v>4.3098159999999996</v>
      </c>
      <c r="R7" s="602">
        <v>4.7204980000000001</v>
      </c>
      <c r="S7" s="602">
        <v>5.6944489999999996</v>
      </c>
      <c r="T7" s="602">
        <v>8.129681999999999</v>
      </c>
      <c r="U7" s="602">
        <v>4.643224</v>
      </c>
      <c r="V7" s="602">
        <v>4.9076409999999999</v>
      </c>
      <c r="W7" s="602">
        <v>8.1741919999999997</v>
      </c>
      <c r="X7" s="602">
        <v>7.7502959999999996</v>
      </c>
      <c r="Y7" s="602">
        <v>4.8581060000000003</v>
      </c>
      <c r="Z7" s="602">
        <v>3.7074129999999998</v>
      </c>
      <c r="AA7" s="602">
        <v>8.207319</v>
      </c>
    </row>
    <row r="8" spans="1:27" s="180" customFormat="1" ht="14.5">
      <c r="A8" s="537" t="s">
        <v>754</v>
      </c>
      <c r="B8" s="621">
        <f t="shared" ref="B8:B13" si="1">SUM(I8:K8)</f>
        <v>15.733667000000001</v>
      </c>
      <c r="C8" s="602">
        <f t="shared" ref="C8:C12" si="2">SUM(L8:O8)</f>
        <v>23.613205999999998</v>
      </c>
      <c r="D8" s="602">
        <f>SUM(P8:S8)</f>
        <v>23.577418999999999</v>
      </c>
      <c r="E8" s="602">
        <f t="shared" si="0"/>
        <v>27.608687999999997</v>
      </c>
      <c r="F8" s="602">
        <f>SUM(X8:AA8)</f>
        <v>26.786300000000001</v>
      </c>
      <c r="G8" s="602">
        <v>20.46</v>
      </c>
      <c r="H8" s="24"/>
      <c r="I8" s="621">
        <v>4.0161379999999998</v>
      </c>
      <c r="J8" s="602">
        <v>4.0160200000000001</v>
      </c>
      <c r="K8" s="602">
        <v>7.7015090000000015</v>
      </c>
      <c r="L8" s="602">
        <v>5.5281769999999977</v>
      </c>
      <c r="M8" s="602">
        <v>3.8034069999999995</v>
      </c>
      <c r="N8" s="602">
        <v>5.2025800000000002</v>
      </c>
      <c r="O8" s="602">
        <v>9.0790420000000012</v>
      </c>
      <c r="P8" s="602">
        <v>7.6977349999999998</v>
      </c>
      <c r="Q8" s="602">
        <v>4.6379719999999995</v>
      </c>
      <c r="R8" s="602">
        <v>5.10121</v>
      </c>
      <c r="S8" s="602">
        <v>6.1405019999999997</v>
      </c>
      <c r="T8" s="602">
        <v>7.7487810000000001</v>
      </c>
      <c r="U8" s="602">
        <v>4.4122199999999996</v>
      </c>
      <c r="V8" s="602">
        <v>6.0188000000000006</v>
      </c>
      <c r="W8" s="602">
        <v>9.4288869999999996</v>
      </c>
      <c r="X8" s="602">
        <v>7.6766869999999994</v>
      </c>
      <c r="Y8" s="602">
        <v>5.2042440000000001</v>
      </c>
      <c r="Z8" s="602">
        <v>5.5597899999999996</v>
      </c>
      <c r="AA8" s="602">
        <v>8.3455790000000007</v>
      </c>
    </row>
    <row r="9" spans="1:27" s="180" customFormat="1">
      <c r="A9" s="537" t="s">
        <v>659</v>
      </c>
      <c r="B9" s="621">
        <f t="shared" si="1"/>
        <v>21.883619000000003</v>
      </c>
      <c r="C9" s="602">
        <f t="shared" si="2"/>
        <v>32.416499999999999</v>
      </c>
      <c r="D9" s="602">
        <f t="shared" ref="D9:D11" si="3">SUM(P9:S9)</f>
        <v>33.353065000000001</v>
      </c>
      <c r="E9" s="602">
        <f t="shared" si="0"/>
        <v>39.407817000000001</v>
      </c>
      <c r="F9" s="602">
        <v>37.849522999999998</v>
      </c>
      <c r="G9" s="602">
        <v>29.256948999999999</v>
      </c>
      <c r="H9" s="24"/>
      <c r="I9" s="621">
        <v>5.413363000000003</v>
      </c>
      <c r="J9" s="602">
        <v>5.3648100000000003</v>
      </c>
      <c r="K9" s="602">
        <v>11.105446000000001</v>
      </c>
      <c r="L9" s="602">
        <v>7.7119630000000017</v>
      </c>
      <c r="M9" s="602">
        <v>5.1808909999999999</v>
      </c>
      <c r="N9" s="602">
        <v>7.101909</v>
      </c>
      <c r="O9" s="602">
        <v>12.421737</v>
      </c>
      <c r="P9" s="602">
        <v>10.933014</v>
      </c>
      <c r="Q9" s="602">
        <v>6.2969999999999997</v>
      </c>
      <c r="R9" s="602">
        <v>7.2371060000000007</v>
      </c>
      <c r="S9" s="602">
        <v>8.8859449999999995</v>
      </c>
      <c r="T9" s="602">
        <v>10.845977</v>
      </c>
      <c r="U9" s="602">
        <v>6.3644059999999998</v>
      </c>
      <c r="V9" s="602">
        <v>8.6461189999999988</v>
      </c>
      <c r="W9" s="602">
        <v>13.551315000000001</v>
      </c>
      <c r="X9" s="602">
        <v>10.50076</v>
      </c>
      <c r="Y9" s="602">
        <v>7.5845280000000006</v>
      </c>
      <c r="Z9" s="602">
        <v>7.6304939999999997</v>
      </c>
      <c r="AA9" s="602">
        <v>12.133741000000001</v>
      </c>
    </row>
    <row r="10" spans="1:27" s="180" customFormat="1">
      <c r="A10" s="537" t="s">
        <v>661</v>
      </c>
      <c r="B10" s="621">
        <f t="shared" si="1"/>
        <v>34.962523000000004</v>
      </c>
      <c r="C10" s="602">
        <f t="shared" si="2"/>
        <v>47.542008999999993</v>
      </c>
      <c r="D10" s="602">
        <f t="shared" si="3"/>
        <v>54.856852000000003</v>
      </c>
      <c r="E10" s="602">
        <f t="shared" si="0"/>
        <v>61.794020000000003</v>
      </c>
      <c r="F10" s="602">
        <v>53.580560000000006</v>
      </c>
      <c r="G10" s="602">
        <v>46.410659000000003</v>
      </c>
      <c r="H10" s="24"/>
      <c r="I10" s="621">
        <v>10.864000000000001</v>
      </c>
      <c r="J10" s="602">
        <v>8.1527969999999996</v>
      </c>
      <c r="K10" s="602">
        <v>15.945726000000001</v>
      </c>
      <c r="L10" s="602">
        <v>13.198771999999998</v>
      </c>
      <c r="M10" s="602">
        <v>7.9630059999999991</v>
      </c>
      <c r="N10" s="602">
        <v>11.064802999999999</v>
      </c>
      <c r="O10" s="602">
        <v>15.315428000000001</v>
      </c>
      <c r="P10" s="602">
        <v>18.123860000000001</v>
      </c>
      <c r="Q10" s="602">
        <v>12.395</v>
      </c>
      <c r="R10" s="602">
        <v>10.425922</v>
      </c>
      <c r="S10" s="602">
        <v>13.91207</v>
      </c>
      <c r="T10" s="602">
        <v>17.069413000000001</v>
      </c>
      <c r="U10" s="602">
        <v>11.745549</v>
      </c>
      <c r="V10" s="602">
        <v>11.742006999999999</v>
      </c>
      <c r="W10" s="602">
        <v>21.237051000000001</v>
      </c>
      <c r="X10" s="602">
        <v>15.633075999999999</v>
      </c>
      <c r="Y10" s="602">
        <v>10.212581</v>
      </c>
      <c r="Z10" s="602">
        <v>9.2539180000000005</v>
      </c>
      <c r="AA10" s="602">
        <v>18.480985</v>
      </c>
    </row>
    <row r="11" spans="1:27" s="180" customFormat="1">
      <c r="A11" s="537" t="s">
        <v>664</v>
      </c>
      <c r="B11" s="621">
        <f t="shared" si="1"/>
        <v>48.632688000000002</v>
      </c>
      <c r="C11" s="602">
        <f t="shared" si="2"/>
        <v>69.966716000000005</v>
      </c>
      <c r="D11" s="602">
        <f t="shared" si="3"/>
        <v>76.759884999999997</v>
      </c>
      <c r="E11" s="602">
        <f t="shared" si="0"/>
        <v>81.664468999999997</v>
      </c>
      <c r="F11" s="602">
        <v>83.327901999999995</v>
      </c>
      <c r="G11" s="602">
        <v>67.303833000000012</v>
      </c>
      <c r="H11" s="24"/>
      <c r="I11" s="621">
        <v>12.461454000000002</v>
      </c>
      <c r="J11" s="602">
        <v>12.433219999999999</v>
      </c>
      <c r="K11" s="602">
        <v>23.738014</v>
      </c>
      <c r="L11" s="602">
        <v>16.893295000000006</v>
      </c>
      <c r="M11" s="602">
        <v>12.140563999999999</v>
      </c>
      <c r="N11" s="602">
        <v>16.651167000000001</v>
      </c>
      <c r="O11" s="602">
        <v>24.281689999999998</v>
      </c>
      <c r="P11" s="602">
        <v>24.982360999999997</v>
      </c>
      <c r="Q11" s="602">
        <v>15.305999999999999</v>
      </c>
      <c r="R11" s="602">
        <v>16.862874999999999</v>
      </c>
      <c r="S11" s="602">
        <v>19.608649</v>
      </c>
      <c r="T11" s="602">
        <v>22.691735999999999</v>
      </c>
      <c r="U11" s="602">
        <v>14.064281999999999</v>
      </c>
      <c r="V11" s="602">
        <v>17.754977999999998</v>
      </c>
      <c r="W11" s="602">
        <v>27.153472999999998</v>
      </c>
      <c r="X11" s="602">
        <v>24.177169999999997</v>
      </c>
      <c r="Y11" s="602">
        <v>16.669824999999999</v>
      </c>
      <c r="Z11" s="602">
        <v>17.225294999999999</v>
      </c>
      <c r="AA11" s="602">
        <v>25.255611999999999</v>
      </c>
    </row>
    <row r="12" spans="1:27" s="180" customFormat="1">
      <c r="A12" s="537" t="s">
        <v>667</v>
      </c>
      <c r="B12" s="621">
        <f t="shared" si="1"/>
        <v>168.17729904800001</v>
      </c>
      <c r="C12" s="602">
        <f t="shared" si="2"/>
        <v>276.669195</v>
      </c>
      <c r="D12" s="602">
        <f>SUM(P12:S12)</f>
        <v>86.254999999999995</v>
      </c>
      <c r="E12" s="602">
        <f t="shared" si="0"/>
        <v>0</v>
      </c>
      <c r="F12" s="602">
        <v>0</v>
      </c>
      <c r="G12" s="602">
        <v>0</v>
      </c>
      <c r="H12" s="24"/>
      <c r="I12" s="621">
        <v>42.701720000000002</v>
      </c>
      <c r="J12" s="602">
        <v>42.746568048</v>
      </c>
      <c r="K12" s="602">
        <v>82.729011</v>
      </c>
      <c r="L12" s="602">
        <v>80.999629999999996</v>
      </c>
      <c r="M12" s="602">
        <v>43.320698000000007</v>
      </c>
      <c r="N12" s="602">
        <v>53.518751000000002</v>
      </c>
      <c r="O12" s="602">
        <v>98.830116000000004</v>
      </c>
      <c r="P12" s="602">
        <v>67.495999999999995</v>
      </c>
      <c r="Q12" s="602">
        <v>18.759</v>
      </c>
      <c r="R12" s="602">
        <v>0</v>
      </c>
      <c r="S12" s="602">
        <v>0</v>
      </c>
      <c r="T12" s="602">
        <v>0</v>
      </c>
      <c r="U12" s="602">
        <v>0</v>
      </c>
      <c r="V12" s="602">
        <v>0</v>
      </c>
      <c r="W12" s="602">
        <v>0</v>
      </c>
      <c r="X12" s="602">
        <v>0</v>
      </c>
      <c r="Y12" s="602">
        <v>0</v>
      </c>
      <c r="Z12" s="602">
        <v>0</v>
      </c>
      <c r="AA12" s="602">
        <v>0</v>
      </c>
    </row>
    <row r="13" spans="1:27" s="180" customFormat="1" ht="15" thickBot="1">
      <c r="A13" s="613" t="s">
        <v>755</v>
      </c>
      <c r="B13" s="621">
        <f t="shared" si="1"/>
        <v>68.499093999999985</v>
      </c>
      <c r="C13" s="614">
        <f t="shared" ref="C13" si="4">SUM(L13:O13)</f>
        <v>0</v>
      </c>
      <c r="D13" s="614">
        <f>SUM(P13:S13)</f>
        <v>0</v>
      </c>
      <c r="E13" s="614">
        <f t="shared" ref="E13" si="5">SUM(T13:W13)</f>
        <v>0</v>
      </c>
      <c r="F13" s="614">
        <v>0</v>
      </c>
      <c r="G13" s="614">
        <v>0</v>
      </c>
      <c r="H13" s="24"/>
      <c r="I13" s="621">
        <v>39.56841699999999</v>
      </c>
      <c r="J13" s="608">
        <v>20.377167</v>
      </c>
      <c r="K13" s="608">
        <v>8.5535100000000011</v>
      </c>
      <c r="L13" s="608">
        <v>0</v>
      </c>
      <c r="M13" s="608">
        <v>0</v>
      </c>
      <c r="N13" s="608">
        <v>0</v>
      </c>
      <c r="O13" s="608">
        <v>0</v>
      </c>
      <c r="P13" s="608">
        <v>0</v>
      </c>
      <c r="Q13" s="608">
        <v>0</v>
      </c>
      <c r="R13" s="608">
        <v>0</v>
      </c>
      <c r="S13" s="608">
        <v>0</v>
      </c>
      <c r="T13" s="608">
        <v>0</v>
      </c>
      <c r="U13" s="608">
        <v>0</v>
      </c>
      <c r="V13" s="608">
        <v>0</v>
      </c>
      <c r="W13" s="608">
        <v>0</v>
      </c>
      <c r="X13" s="608">
        <v>0</v>
      </c>
      <c r="Y13" s="608">
        <v>0</v>
      </c>
      <c r="Z13" s="608">
        <v>0</v>
      </c>
      <c r="AA13" s="608">
        <v>0</v>
      </c>
    </row>
    <row r="14" spans="1:27" s="180" customFormat="1" ht="13.5" thickBot="1">
      <c r="A14" s="616" t="s">
        <v>110</v>
      </c>
      <c r="B14" s="622">
        <f>SUM(B7:B13)</f>
        <v>372.91677304799998</v>
      </c>
      <c r="C14" s="617">
        <f>SUM(C7:C13)</f>
        <v>470.97357</v>
      </c>
      <c r="D14" s="617">
        <f t="shared" ref="D14:E14" si="6">SUM(D7:D13)</f>
        <v>297.36622299999999</v>
      </c>
      <c r="E14" s="617">
        <f t="shared" si="6"/>
        <v>236.32973299999998</v>
      </c>
      <c r="F14" s="617">
        <v>226.06184300000001</v>
      </c>
      <c r="G14" s="617">
        <v>183.20264100000003</v>
      </c>
      <c r="H14" s="25"/>
      <c r="I14" s="622">
        <f>SUM(I7:I13)</f>
        <v>119.08877899999999</v>
      </c>
      <c r="J14" s="617">
        <f>SUM(J7:J13)</f>
        <v>96.333117048000005</v>
      </c>
      <c r="K14" s="617">
        <f>SUM(K7:K13)</f>
        <v>157.494877</v>
      </c>
      <c r="L14" s="617">
        <f t="shared" ref="L14:AA14" si="7">SUM(L7:L13)</f>
        <v>129.445201</v>
      </c>
      <c r="M14" s="617">
        <f t="shared" si="7"/>
        <v>76.072409000000007</v>
      </c>
      <c r="N14" s="617">
        <f t="shared" si="7"/>
        <v>97.991776000000002</v>
      </c>
      <c r="O14" s="617">
        <f t="shared" si="7"/>
        <v>167.46418399999999</v>
      </c>
      <c r="P14" s="617">
        <f t="shared" si="7"/>
        <v>137.07220899999999</v>
      </c>
      <c r="Q14" s="617">
        <f t="shared" si="7"/>
        <v>61.704788000000001</v>
      </c>
      <c r="R14" s="617">
        <f t="shared" si="7"/>
        <v>44.347611000000001</v>
      </c>
      <c r="S14" s="617">
        <f t="shared" si="7"/>
        <v>54.241614999999996</v>
      </c>
      <c r="T14" s="617">
        <f t="shared" si="7"/>
        <v>66.485589000000004</v>
      </c>
      <c r="U14" s="617">
        <f t="shared" si="7"/>
        <v>41.229680999999999</v>
      </c>
      <c r="V14" s="617">
        <f t="shared" si="7"/>
        <v>49.069544999999991</v>
      </c>
      <c r="W14" s="617">
        <f t="shared" si="7"/>
        <v>79.544917999999996</v>
      </c>
      <c r="X14" s="617">
        <f t="shared" si="7"/>
        <v>65.737988999999999</v>
      </c>
      <c r="Y14" s="617">
        <f t="shared" si="7"/>
        <v>44.529284000000004</v>
      </c>
      <c r="Z14" s="617">
        <f t="shared" si="7"/>
        <v>43.376909999999995</v>
      </c>
      <c r="AA14" s="617">
        <f t="shared" si="7"/>
        <v>72.423236000000003</v>
      </c>
    </row>
    <row r="15" spans="1:27" s="180" customFormat="1" ht="15">
      <c r="A15" s="609" t="s">
        <v>756</v>
      </c>
      <c r="B15" s="626"/>
      <c r="C15" s="615"/>
      <c r="D15" s="607"/>
      <c r="E15" s="607"/>
      <c r="F15" s="607"/>
      <c r="G15" s="607"/>
      <c r="H15" s="24"/>
      <c r="I15" s="623"/>
      <c r="J15" s="607"/>
      <c r="K15" s="607"/>
      <c r="L15" s="607"/>
      <c r="M15" s="607"/>
      <c r="N15" s="607"/>
      <c r="O15" s="607"/>
      <c r="P15" s="607"/>
      <c r="Q15" s="607"/>
      <c r="R15" s="607"/>
      <c r="S15" s="607"/>
      <c r="T15" s="607"/>
      <c r="U15" s="607"/>
      <c r="V15" s="607"/>
      <c r="W15" s="607"/>
      <c r="X15" s="607"/>
      <c r="Y15" s="607"/>
      <c r="Z15" s="607"/>
      <c r="AA15" s="607"/>
    </row>
    <row r="16" spans="1:27">
      <c r="A16" s="537" t="s">
        <v>653</v>
      </c>
      <c r="B16" s="624">
        <f>B7/('Wind &amp; Solar'!$G6*6552)*1000</f>
        <v>0.25121937968323516</v>
      </c>
      <c r="C16" s="604">
        <f>C7/('Wind &amp; Solar'!$G6*8760)*1000</f>
        <v>0.259643105422937</v>
      </c>
      <c r="D16" s="604">
        <f>D7/('Wind &amp; Solar'!$G6*8760)*1000</f>
        <v>0.28212478806883823</v>
      </c>
      <c r="E16" s="604">
        <f>E7/('Wind &amp; Solar'!$G6*8784)*1000</f>
        <v>0.32238665292067414</v>
      </c>
      <c r="F16" s="604">
        <f>F7/('Wind &amp; Solar'!$G6*8760)*1000</f>
        <v>0.30662042941379464</v>
      </c>
      <c r="G16" s="604">
        <f>G7/('Wind &amp; Solar'!$G6*8760)*1000</f>
        <v>0.24418971027322242</v>
      </c>
      <c r="H16" s="22"/>
      <c r="I16" s="624">
        <f>I7/('Wind &amp; Solar'!$G6*2208)*1000</f>
        <v>0.20158137490674158</v>
      </c>
      <c r="J16" s="604">
        <f>J7/('Wind &amp; Solar'!$G6*2184)*1000</f>
        <v>0.16261524619958351</v>
      </c>
      <c r="K16" s="604">
        <f>K7/('Wind &amp; Solar'!$G6*2160)*1000</f>
        <v>0.39154907508823172</v>
      </c>
      <c r="L16" s="604">
        <f>L7/('Wind &amp; Solar'!$G6*2208)*1000</f>
        <v>0.25365116592853626</v>
      </c>
      <c r="M16" s="604">
        <f>M7/('Wind &amp; Solar'!$G6*2208)*1000</f>
        <v>0.18174689866184104</v>
      </c>
      <c r="N16" s="604">
        <f>N7/('Wind &amp; Solar'!$G6*2184)*1000</f>
        <v>0.22329909046776514</v>
      </c>
      <c r="O16" s="604">
        <f>O7/('Wind &amp; Solar'!$G6*2160)*1000</f>
        <v>0.38214327004989651</v>
      </c>
      <c r="P16" s="604">
        <f>P7/('Wind &amp; Solar'!$G6*2208)*1000</f>
        <v>0.38886965847580046</v>
      </c>
      <c r="Q16" s="604">
        <f>Q7/('Wind &amp; Solar'!$G6*2208)*1000</f>
        <v>0.2137907360667968</v>
      </c>
      <c r="R16" s="604">
        <f>R7/('Wind &amp; Solar'!$G6*2184)*1000</f>
        <v>0.23673605510954907</v>
      </c>
      <c r="S16" s="604">
        <f>S7/('Wind &amp; Solar'!$G6*2160)*1000</f>
        <v>0.2887534481359782</v>
      </c>
      <c r="T16" s="604">
        <f>T7/('Wind &amp; Solar'!$G6*2208)*1000</f>
        <v>0.40327723939235194</v>
      </c>
      <c r="U16" s="604">
        <f>U7/('Wind &amp; Solar'!$G6*2208)*1000</f>
        <v>0.23032961887073988</v>
      </c>
      <c r="V16" s="604">
        <f>V7/('Wind &amp; Solar'!$G6*2184)*1000</f>
        <v>0.2461213986816396</v>
      </c>
      <c r="W16" s="604">
        <f>W7/('Wind &amp; Solar'!$G6*2184)*1000</f>
        <v>0.40994106295311106</v>
      </c>
      <c r="X16" s="604">
        <f>X7/('Wind &amp; Solar'!$G6*2208)*1000</f>
        <v>0.38445759321872469</v>
      </c>
      <c r="Y16" s="604">
        <f>Y7/('Wind &amp; Solar'!$G6*2208)*1000</f>
        <v>0.24098895582329319</v>
      </c>
      <c r="Z16" s="604">
        <f>Z7/('Wind &amp; Solar'!$G6*2184)*1000</f>
        <v>0.18592918126050653</v>
      </c>
      <c r="AA16" s="604">
        <f>AA7/('Wind &amp; Solar'!$G6*2160)*1000</f>
        <v>0.41617576366070336</v>
      </c>
    </row>
    <row r="17" spans="1:29">
      <c r="A17" s="537" t="s">
        <v>658</v>
      </c>
      <c r="B17" s="624">
        <f>B8/('Wind &amp; Solar'!$G7*6552)*1000</f>
        <v>0.24013533272283272</v>
      </c>
      <c r="C17" s="605">
        <f>C8/('Wind &amp; Solar'!$G7*8760)*1000</f>
        <v>0.26955714611872139</v>
      </c>
      <c r="D17" s="604">
        <f>D8/('Wind &amp; Solar'!$G7*8760)*1000</f>
        <v>0.26914861872146117</v>
      </c>
      <c r="E17" s="604">
        <f>E8/('Wind &amp; Solar'!$G7*8784)*1000</f>
        <v>0.31430655737704916</v>
      </c>
      <c r="F17" s="604">
        <f>F8/('Wind &amp; Solar'!$G7*8760)*1000</f>
        <v>0.30577968036529679</v>
      </c>
      <c r="G17" s="604">
        <f>G8/('Wind &amp; Solar'!$G7*8760)*1000</f>
        <v>0.23356164383561642</v>
      </c>
      <c r="H17" s="22"/>
      <c r="I17" s="624">
        <f>I8/('Wind &amp; Solar'!$G7*2208)*1000</f>
        <v>0.18189030797101446</v>
      </c>
      <c r="J17" s="604">
        <f>J8/('Wind &amp; Solar'!$G7*2184)*1000</f>
        <v>0.18388369963369963</v>
      </c>
      <c r="K17" s="604">
        <f>K8/('Wind &amp; Solar'!$G7*2160)*1000</f>
        <v>0.35655134259259269</v>
      </c>
      <c r="L17" s="604">
        <f>L8/('Wind &amp; Solar'!$G7*2208)*1000</f>
        <v>0.2503703351449274</v>
      </c>
      <c r="M17" s="604">
        <f>M8/('Wind &amp; Solar'!$G7*2208)*1000</f>
        <v>0.17225575181159419</v>
      </c>
      <c r="N17" s="604">
        <f>N8/('Wind &amp; Solar'!$G7*2184)*1000</f>
        <v>0.23821336996336998</v>
      </c>
      <c r="O17" s="604">
        <f>O8/('Wind &amp; Solar'!$G7*2160)*1000</f>
        <v>0.42032601851851858</v>
      </c>
      <c r="P17" s="604">
        <f>P8/('Wind &amp; Solar'!$G7*2208)*1000</f>
        <v>0.34862930253623187</v>
      </c>
      <c r="Q17" s="604">
        <f>Q8/('Wind &amp; Solar'!$G7*2208)*1000</f>
        <v>0.21005307971014489</v>
      </c>
      <c r="R17" s="604">
        <f>R8/('Wind &amp; Solar'!$G7*2184)*1000</f>
        <v>0.23357188644688645</v>
      </c>
      <c r="S17" s="604">
        <f>S8/('Wind &amp; Solar'!$G7*2160)*1000</f>
        <v>0.28428249999999999</v>
      </c>
      <c r="T17" s="604">
        <f>T8/('Wind &amp; Solar'!$G7*2208)*1000</f>
        <v>0.35094116847826085</v>
      </c>
      <c r="U17" s="604">
        <f>U8/('Wind &amp; Solar'!$G7*2208)*1000</f>
        <v>0.19982880434782607</v>
      </c>
      <c r="V17" s="604">
        <f>V8/('Wind &amp; Solar'!$G7*2184)*1000</f>
        <v>0.27558608058608058</v>
      </c>
      <c r="W17" s="604">
        <f>W8/('Wind &amp; Solar'!$G7*2184)*1000</f>
        <v>0.43172559523809523</v>
      </c>
      <c r="X17" s="604">
        <f>X8/('Wind &amp; Solar'!$G7*2208)*1000</f>
        <v>0.34767604166666666</v>
      </c>
      <c r="Y17" s="604">
        <f>Y8/('Wind &amp; Solar'!$G7*2208)*1000</f>
        <v>0.23569945652173913</v>
      </c>
      <c r="Z17" s="604">
        <f>Z8/('Wind &amp; Solar'!$G7*2184)*1000</f>
        <v>0.2545691391941392</v>
      </c>
      <c r="AA17" s="604">
        <f>AA8/('Wind &amp; Solar'!$G7*2160)*1000</f>
        <v>0.38636939814814819</v>
      </c>
      <c r="AB17" s="764"/>
      <c r="AC17" s="764"/>
    </row>
    <row r="18" spans="1:29">
      <c r="A18" s="537" t="s">
        <v>659</v>
      </c>
      <c r="B18" s="624">
        <f>B9/('Wind &amp; Solar'!$G8*6552)*1000</f>
        <v>0.22416044898427451</v>
      </c>
      <c r="C18" s="605">
        <f>C9/('Wind &amp; Solar'!$G8*8760)*1000</f>
        <v>0.24835662406913667</v>
      </c>
      <c r="D18" s="604">
        <f>D9/('Wind &amp; Solar'!$G8*8760)*1000</f>
        <v>0.25553204774600841</v>
      </c>
      <c r="E18" s="604">
        <v>0.30109516540140097</v>
      </c>
      <c r="F18" s="604">
        <v>0.28804812024353116</v>
      </c>
      <c r="G18" s="604">
        <v>0.22265562404870623</v>
      </c>
      <c r="H18" s="22"/>
      <c r="I18" s="624">
        <f>I9/('Wind &amp; Solar'!$G8*2208)*1000</f>
        <v>0.16454390988230724</v>
      </c>
      <c r="J18" s="604">
        <f>J9/('Wind &amp; Solar'!$G8*2184)*1000</f>
        <v>0.16486005605133122</v>
      </c>
      <c r="K18" s="604">
        <f>K9/('Wind &amp; Solar'!$G8*2160)*1000</f>
        <v>0.34506108625403931</v>
      </c>
      <c r="L18" s="604">
        <f>L9/('Wind &amp; Solar'!$G8*2208)*1000</f>
        <v>0.23441187019745163</v>
      </c>
      <c r="M18" s="604">
        <f>M9/('Wind &amp; Solar'!$G8*2208)*1000</f>
        <v>0.1574777198229744</v>
      </c>
      <c r="N18" s="604">
        <f>N9/('Wind &amp; Solar'!$G8*2184)*1000</f>
        <v>0.21824092853455268</v>
      </c>
      <c r="O18" s="604">
        <f>O9/('Wind &amp; Solar'!$G8*2160)*1000</f>
        <v>0.38596001118568235</v>
      </c>
      <c r="P18" s="604">
        <f>P9/('Wind &amp; Solar'!$G8*2208)*1000</f>
        <v>0.33231853662095123</v>
      </c>
      <c r="Q18" s="604">
        <f>Q9/('Wind &amp; Solar'!$G8*2208)*1000</f>
        <v>0.19140283046396261</v>
      </c>
      <c r="R18" s="604">
        <f>R9/('Wind &amp; Solar'!$G8*2184)*1000</f>
        <v>0.22239551835189419</v>
      </c>
      <c r="S18" s="604">
        <f>S9/('Wind &amp; Solar'!$G8*2160)*1000</f>
        <v>0.27609821650509569</v>
      </c>
      <c r="T18" s="604">
        <f>T9/('Wind &amp; Solar'!$G8*2208)*1000</f>
        <v>0.32967297077132568</v>
      </c>
      <c r="U18" s="604">
        <f>U9/('Wind &amp; Solar'!$G8*2208)*1000</f>
        <v>0.19345169487403946</v>
      </c>
      <c r="V18" s="604">
        <f>V9/('Wind &amp; Solar'!$G8*2184)*1000</f>
        <v>0.26569434201145609</v>
      </c>
      <c r="W18" s="604">
        <f>W9/('Wind &amp; Solar'!$G8*2184)*1000</f>
        <v>0.41643050741205107</v>
      </c>
      <c r="X18" s="604">
        <f>X9/('Wind &amp; Solar'!$G8*2208)*1000</f>
        <v>0.31917979768505</v>
      </c>
      <c r="Y18" s="604">
        <f>Y9/('Wind &amp; Solar'!$G8*2208)*1000</f>
        <v>0.23053837175372044</v>
      </c>
      <c r="Z18" s="604">
        <f>Z9/('Wind &amp; Solar'!$G8*2184)*1000</f>
        <v>0.23448429087690831</v>
      </c>
      <c r="AA18" s="604">
        <f>AA9/('Wind &amp; Solar'!$G8*2160)*1000</f>
        <v>0.37701158960974401</v>
      </c>
      <c r="AB18" s="764"/>
      <c r="AC18" s="764"/>
    </row>
    <row r="19" spans="1:29">
      <c r="A19" s="537" t="s">
        <v>661</v>
      </c>
      <c r="B19" s="624">
        <f>B10/('Wind &amp; Solar'!$G9*6552)*1000</f>
        <v>0.29159346497461258</v>
      </c>
      <c r="C19" s="605">
        <f>C10/('Wind &amp; Solar'!$G9*8760)*1000</f>
        <v>0.29656666541906829</v>
      </c>
      <c r="D19" s="604">
        <f>D10/('Wind &amp; Solar'!$G9*8760)*1000</f>
        <v>0.34219659655163814</v>
      </c>
      <c r="E19" s="604">
        <v>0.38441739576179246</v>
      </c>
      <c r="F19" s="604">
        <v>0.33980568239472353</v>
      </c>
      <c r="G19" s="604">
        <v>0.29433446854388634</v>
      </c>
      <c r="H19" s="22"/>
      <c r="I19" s="624">
        <f>I10/('Wind &amp; Solar'!$G9*2208)*1000</f>
        <v>0.26886829809139151</v>
      </c>
      <c r="J19" s="604">
        <f>J10/('Wind &amp; Solar'!$G9*2184)*1000</f>
        <v>0.20398719449948954</v>
      </c>
      <c r="K19" s="604">
        <f>K10/('Wind &amp; Solar'!$G9*2160)*1000</f>
        <v>0.40340330904675165</v>
      </c>
      <c r="L19" s="604">
        <f>L10/('Wind &amp; Solar'!$G9*2208)*1000</f>
        <v>0.32665053060901239</v>
      </c>
      <c r="M19" s="604">
        <f>M10/('Wind &amp; Solar'!$G9*2208)*1000</f>
        <v>0.19707288944325646</v>
      </c>
      <c r="N19" s="604">
        <f>N10/('Wind &amp; Solar'!$G9*2184)*1000</f>
        <v>0.27684708961348303</v>
      </c>
      <c r="O19" s="604">
        <f>O10/('Wind &amp; Solar'!$G9*2160)*1000</f>
        <v>0.38745770087026915</v>
      </c>
      <c r="P19" s="604">
        <f>P10/('Wind &amp; Solar'!$G9*2208)*1000</f>
        <v>0.44853934030252629</v>
      </c>
      <c r="Q19" s="604">
        <f>Q10/('Wind &amp; Solar'!$G9*2208)*1000</f>
        <v>0.30675833531321772</v>
      </c>
      <c r="R19" s="604">
        <f>R10/('Wind &amp; Solar'!$G9*2184)*1000</f>
        <v>0.26086195680457974</v>
      </c>
      <c r="S19" s="604">
        <f>S10/('Wind &amp; Solar'!$G9*2160)*1000</f>
        <v>0.35195481683869662</v>
      </c>
      <c r="T19" s="604">
        <f>T10/('Wind &amp; Solar'!$G9*2208)*1000</f>
        <v>0.42244330106121802</v>
      </c>
      <c r="U19" s="604">
        <f>U10/('Wind &amp; Solar'!$G9*2208)*1000</f>
        <v>0.29068536172487525</v>
      </c>
      <c r="V19" s="604">
        <f>V10/('Wind &amp; Solar'!$G9*2184)*1000</f>
        <v>0.29379108368862461</v>
      </c>
      <c r="W19" s="604">
        <f>W10/('Wind &amp; Solar'!$G9*2184)*1000</f>
        <v>0.53136199183330324</v>
      </c>
      <c r="X19" s="604">
        <f>X10/('Wind &amp; Solar'!$G9*2208)*1000</f>
        <v>0.38689603627148172</v>
      </c>
      <c r="Y19" s="604">
        <f>Y10/('Wind &amp; Solar'!$G9*2208)*1000</f>
        <v>0.25274661934743009</v>
      </c>
      <c r="Z19" s="604">
        <f>Z10/('Wind &amp; Solar'!$G9*2184)*1000</f>
        <v>0.2315378110050241</v>
      </c>
      <c r="AA19" s="604">
        <f>AA10/('Wind &amp; Solar'!$G9*2160)*1000</f>
        <v>0.46754161606962158</v>
      </c>
      <c r="AB19" s="764"/>
      <c r="AC19" s="764"/>
    </row>
    <row r="20" spans="1:29">
      <c r="A20" s="537" t="s">
        <v>664</v>
      </c>
      <c r="B20" s="624">
        <f>B11/('Wind &amp; Solar'!$G10*6552)*1000</f>
        <v>0.30927380952380951</v>
      </c>
      <c r="C20" s="605">
        <f>C11/('Wind &amp; Solar'!$G10*8760)*1000</f>
        <v>0.33279450152207007</v>
      </c>
      <c r="D20" s="604">
        <f>D11/('Wind &amp; Solar'!$G10*8760)*1000</f>
        <v>0.3651059979071537</v>
      </c>
      <c r="E20" s="604">
        <v>0.38737320222374011</v>
      </c>
      <c r="F20" s="604">
        <v>0.39634656582952821</v>
      </c>
      <c r="G20" s="604">
        <v>0.32012858162100455</v>
      </c>
      <c r="H20" s="22"/>
      <c r="I20" s="624">
        <f>I11/('Wind &amp; Solar'!$G10*2208)*1000</f>
        <v>0.23515726902173917</v>
      </c>
      <c r="J20" s="604">
        <f>J11/('Wind &amp; Solar'!$G10*2184)*1000</f>
        <v>0.23720276251526248</v>
      </c>
      <c r="K20" s="604">
        <f>K11/('Wind &amp; Solar'!$G10*2160)*1000</f>
        <v>0.45790922067901235</v>
      </c>
      <c r="L20" s="604">
        <f>L11/('Wind &amp; Solar'!$G10*2208)*1000</f>
        <v>0.31878953426932377</v>
      </c>
      <c r="M20" s="604">
        <f>M11/('Wind &amp; Solar'!$G10*2208)*1000</f>
        <v>0.22910182669082124</v>
      </c>
      <c r="N20" s="604">
        <f>N11/('Wind &amp; Solar'!$G10*2184)*1000</f>
        <v>0.31767336309523808</v>
      </c>
      <c r="O20" s="604">
        <f>O11/('Wind &amp; Solar'!$G10*2160)*1000</f>
        <v>0.46839679783950616</v>
      </c>
      <c r="P20" s="604">
        <f>P11/('Wind &amp; Solar'!$G10*2208)*1000</f>
        <v>0.47143646210748791</v>
      </c>
      <c r="Q20" s="604">
        <f>Q11/('Wind &amp; Solar'!$G10*2208)*1000</f>
        <v>0.28883605072463764</v>
      </c>
      <c r="R20" s="604">
        <f>R11/('Wind &amp; Solar'!$G10*2184)*1000</f>
        <v>0.32171235882173382</v>
      </c>
      <c r="S20" s="604">
        <f>S11/('Wind &amp; Solar'!$G10*2160)*1000</f>
        <v>0.37825326003086418</v>
      </c>
      <c r="T20" s="604">
        <f>T11/('Wind &amp; Solar'!$G10*2208)*1000</f>
        <v>0.42821059782608689</v>
      </c>
      <c r="U20" s="604">
        <f>U11/('Wind &amp; Solar'!$G10*2208)*1000</f>
        <v>0.26540387228260864</v>
      </c>
      <c r="V20" s="604">
        <f>V11/('Wind &amp; Solar'!$G10*2184)*1000</f>
        <v>0.33873202838827832</v>
      </c>
      <c r="W20" s="604">
        <f>W11/('Wind &amp; Solar'!$G10*2184)*1000</f>
        <v>0.518037870115995</v>
      </c>
      <c r="X20" s="604">
        <f>X11/('Wind &amp; Solar'!$G10*2208)*1000</f>
        <v>0.45624188556763279</v>
      </c>
      <c r="Y20" s="604">
        <f>Y11/('Wind &amp; Solar'!$G10*2208)*1000</f>
        <v>0.31457248263888887</v>
      </c>
      <c r="Z20" s="604">
        <f>Z11/('Wind &amp; Solar'!$G10*2184)*1000</f>
        <v>0.32862665979853478</v>
      </c>
      <c r="AA20" s="604">
        <f>AA11/('Wind &amp; Solar'!$G10*2160)*1000</f>
        <v>0.4871838734567901</v>
      </c>
      <c r="AB20" s="764"/>
      <c r="AC20" s="764"/>
    </row>
    <row r="21" spans="1:29" ht="14.5">
      <c r="A21" s="537" t="s">
        <v>757</v>
      </c>
      <c r="B21" s="624">
        <f>B12/('Wind &amp; Solar'!$G11*6552)*1000</f>
        <v>0.27335554776663401</v>
      </c>
      <c r="C21" s="605">
        <f>C12/('Wind &amp; Solar'!$G11*8760)*1000</f>
        <v>0.33634974907727549</v>
      </c>
      <c r="D21" s="604">
        <v>0.43782938750989869</v>
      </c>
      <c r="E21" s="602">
        <v>0</v>
      </c>
      <c r="F21" s="602">
        <v>0</v>
      </c>
      <c r="G21" s="602">
        <v>0</v>
      </c>
      <c r="H21" s="22"/>
      <c r="I21" s="624">
        <f>I12/('Wind &amp; Solar'!$G11*2208)*1000</f>
        <v>0.20595896806655245</v>
      </c>
      <c r="J21" s="604">
        <f>J12/('Wind &amp; Solar'!$G11*2184)*1000</f>
        <v>0.20844094161429624</v>
      </c>
      <c r="K21" s="604">
        <f>K12/('Wind &amp; Solar'!$G11*2160)*1000</f>
        <v>0.40788570879185893</v>
      </c>
      <c r="L21" s="604">
        <f>L12/('Wind &amp; Solar'!$G11*2208)*1000</f>
        <v>0.39067747642419465</v>
      </c>
      <c r="M21" s="604">
        <f>M12/('Wind &amp; Solar'!$G11*2208)*1000</f>
        <v>0.20894442322236115</v>
      </c>
      <c r="N21" s="604">
        <f>N12/('Wind &amp; Solar'!$G11*2184)*1000</f>
        <v>0.26096829200263705</v>
      </c>
      <c r="O21" s="604">
        <f>O12/('Wind &amp; Solar'!$G11*2160)*1000</f>
        <v>0.48727032303869366</v>
      </c>
      <c r="P21" s="604">
        <v>0.43782938750989903</v>
      </c>
      <c r="Q21" s="602">
        <v>0</v>
      </c>
      <c r="R21" s="602">
        <v>0</v>
      </c>
      <c r="S21" s="602">
        <v>0</v>
      </c>
      <c r="T21" s="602">
        <v>0</v>
      </c>
      <c r="U21" s="602">
        <v>0</v>
      </c>
      <c r="V21" s="602">
        <v>0</v>
      </c>
      <c r="W21" s="602">
        <v>0</v>
      </c>
      <c r="X21" s="602">
        <v>0</v>
      </c>
      <c r="Y21" s="602">
        <v>0</v>
      </c>
      <c r="Z21" s="602">
        <v>0</v>
      </c>
      <c r="AA21" s="602">
        <v>0</v>
      </c>
      <c r="AB21" s="764"/>
      <c r="AC21" s="764"/>
    </row>
    <row r="22" spans="1:29" ht="14.5">
      <c r="A22" s="537" t="s">
        <v>669</v>
      </c>
      <c r="B22" s="624">
        <f>+I22</f>
        <v>0.26557558114320406</v>
      </c>
      <c r="C22" s="602">
        <v>0</v>
      </c>
      <c r="D22" s="602">
        <v>0</v>
      </c>
      <c r="E22" s="602">
        <v>0</v>
      </c>
      <c r="F22" s="602">
        <v>0</v>
      </c>
      <c r="G22" s="602">
        <v>0</v>
      </c>
      <c r="H22" s="22"/>
      <c r="I22" s="624">
        <v>0.26557558114320406</v>
      </c>
      <c r="J22" s="602">
        <v>0</v>
      </c>
      <c r="K22" s="602">
        <v>0</v>
      </c>
      <c r="L22" s="602">
        <v>0</v>
      </c>
      <c r="M22" s="602">
        <v>0</v>
      </c>
      <c r="N22" s="602">
        <v>0</v>
      </c>
      <c r="O22" s="602">
        <v>0</v>
      </c>
      <c r="P22" s="602">
        <v>0</v>
      </c>
      <c r="Q22" s="602">
        <v>0</v>
      </c>
      <c r="R22" s="602">
        <v>0</v>
      </c>
      <c r="S22" s="602">
        <v>0</v>
      </c>
      <c r="T22" s="602">
        <v>0</v>
      </c>
      <c r="U22" s="602">
        <v>0</v>
      </c>
      <c r="V22" s="602">
        <v>0</v>
      </c>
      <c r="W22" s="602">
        <v>0</v>
      </c>
      <c r="X22" s="602">
        <v>0</v>
      </c>
      <c r="Y22" s="602">
        <v>0</v>
      </c>
      <c r="Z22" s="602">
        <v>0</v>
      </c>
      <c r="AA22" s="602">
        <v>0</v>
      </c>
      <c r="AB22" s="764"/>
      <c r="AC22" s="764"/>
    </row>
    <row r="23" spans="1:29" ht="15.5" thickBot="1">
      <c r="A23" s="611" t="s">
        <v>758</v>
      </c>
      <c r="B23" s="625">
        <f>(B7*B16+B8*B17+B9*B18+B10*B19+B11*B20+B12*B21)/(B14-B13)</f>
        <v>0.27484213315548728</v>
      </c>
      <c r="C23" s="612">
        <f>(C7*C16+C8*C17+C9*C18+C10*C19+C11*C20+C12*C21)/C14</f>
        <v>0.31901837480578965</v>
      </c>
      <c r="D23" s="612">
        <v>0.33483216788810394</v>
      </c>
      <c r="E23" s="612">
        <v>0.35666926925493148</v>
      </c>
      <c r="F23" s="612">
        <v>0.33955455869983175</v>
      </c>
      <c r="G23" s="612">
        <v>0.27517820385724584</v>
      </c>
      <c r="H23" s="23"/>
      <c r="I23" s="625">
        <f>(I7*I16+I8*I17+I9*I18+I10*I19+I11*I20+I12*I21)/(I14-I13)</f>
        <v>0.2148705632271736</v>
      </c>
      <c r="J23" s="612">
        <f>(J7*J16+J8*J17+J9*J18+J10*J19+J11*J20+J12*J21)/(J14-J13)</f>
        <v>0.20633807256913758</v>
      </c>
      <c r="K23" s="612">
        <f>(K7*K16+K8*K17+K9*K18+K10*K19+K11*K20+K12*K21)/(K14-K13)</f>
        <v>0.40719275304404973</v>
      </c>
      <c r="L23" s="612">
        <f>(L7*L16+L8*L17+L9*L18+L10*L19+L11*L20+L12*L21)/L14</f>
        <v>0.35405252683393174</v>
      </c>
      <c r="M23" s="612">
        <f>(M7*M16+M8*M17+M9*M18+M10*M19+M11*M20+M12*M21)/M14</f>
        <v>0.2042693558413097</v>
      </c>
      <c r="N23" s="612">
        <f>(N7*N16+N8*N17+N9*N18+N10*N19+N11*N20+N12*N21)/N14</f>
        <v>0.26638044639083819</v>
      </c>
      <c r="O23" s="612">
        <f>(O7*O16+O8*O17+O9*O18+O10*O19+O11*O20+O12*O21)/O14</f>
        <v>0.45953036303577893</v>
      </c>
      <c r="P23" s="612">
        <v>0.42524519898818097</v>
      </c>
      <c r="Q23" s="612">
        <f>(Q7*Q16+Q8*Q17+Q9*Q18+Q10*Q19+Q11*Q20)/(Q14-Q12)</f>
        <v>0.2636830605877365</v>
      </c>
      <c r="R23" s="612">
        <f t="shared" ref="R23:AA23" si="8">(R7*R16+R8*R17+R9*R18+R10*R19+R11*R20)/(R14-R12)</f>
        <v>0.27201539593530311</v>
      </c>
      <c r="S23" s="612">
        <f t="shared" si="8"/>
        <v>0.33473889131084894</v>
      </c>
      <c r="T23" s="612">
        <f t="shared" si="8"/>
        <v>0.39860079218364625</v>
      </c>
      <c r="U23" s="612">
        <f t="shared" si="8"/>
        <v>0.25053164617825646</v>
      </c>
      <c r="V23" s="612">
        <f t="shared" si="8"/>
        <v>0.29810087989964618</v>
      </c>
      <c r="W23" s="612">
        <f t="shared" si="8"/>
        <v>0.48294598569475822</v>
      </c>
      <c r="X23" s="612">
        <f t="shared" si="8"/>
        <v>0.39671587027290972</v>
      </c>
      <c r="Y23" s="612">
        <f t="shared" si="8"/>
        <v>0.26883377842395828</v>
      </c>
      <c r="Z23" s="612">
        <f t="shared" si="8"/>
        <v>0.26966469648367386</v>
      </c>
      <c r="AA23" s="612">
        <f t="shared" si="8"/>
        <v>0.44404921432015232</v>
      </c>
      <c r="AB23" s="764"/>
      <c r="AC23" s="764"/>
    </row>
    <row r="24" spans="1:29" s="180" customFormat="1" ht="13">
      <c r="A24" s="609" t="s">
        <v>759</v>
      </c>
      <c r="B24" s="627"/>
      <c r="C24" s="610"/>
      <c r="D24" s="607"/>
      <c r="E24" s="607"/>
      <c r="F24" s="607"/>
      <c r="G24" s="607"/>
      <c r="H24" s="24"/>
      <c r="I24" s="623"/>
      <c r="J24" s="607"/>
      <c r="K24" s="607"/>
      <c r="L24" s="607"/>
      <c r="M24" s="607"/>
      <c r="N24" s="607"/>
      <c r="O24" s="607"/>
      <c r="P24" s="607"/>
      <c r="Q24" s="607"/>
      <c r="R24" s="607"/>
      <c r="S24" s="607"/>
      <c r="T24" s="607"/>
      <c r="U24" s="607"/>
      <c r="V24" s="607"/>
      <c r="W24" s="607"/>
      <c r="X24" s="607"/>
      <c r="Y24" s="607"/>
      <c r="Z24" s="607"/>
      <c r="AA24" s="607"/>
    </row>
    <row r="25" spans="1:29" ht="14.5">
      <c r="A25" s="537" t="s">
        <v>760</v>
      </c>
      <c r="B25" s="621">
        <f t="shared" ref="B25:B30" si="9">SUM(I25:K25)</f>
        <v>40.250914793518028</v>
      </c>
      <c r="C25" s="602">
        <f t="shared" ref="C25:C29" si="10">SUM(L25:O25)</f>
        <v>36.434918975431259</v>
      </c>
      <c r="D25" s="602">
        <f>SUM(P25:S25)</f>
        <v>45.084045191512814</v>
      </c>
      <c r="E25" s="602">
        <f t="shared" ref="E25:E30" si="11">SUM(T25:W25)</f>
        <v>46.368421052631582</v>
      </c>
      <c r="F25" s="602">
        <v>33.930681578947372</v>
      </c>
      <c r="G25" s="602">
        <v>30.633976789542501</v>
      </c>
      <c r="H25" s="24"/>
      <c r="I25" s="621">
        <v>13.382122320961837</v>
      </c>
      <c r="J25" s="602">
        <v>15.473078933612125</v>
      </c>
      <c r="K25" s="602">
        <v>11.395713538944065</v>
      </c>
      <c r="L25" s="602">
        <v>10.454783063251437</v>
      </c>
      <c r="M25" s="602">
        <v>7.2138003136434907</v>
      </c>
      <c r="N25" s="602">
        <v>10.663878724516465</v>
      </c>
      <c r="O25" s="602">
        <v>8.1024568740198628</v>
      </c>
      <c r="P25" s="602">
        <v>11.780104712041885</v>
      </c>
      <c r="Q25" s="602">
        <v>11.361256544502616</v>
      </c>
      <c r="R25" s="602">
        <v>10.890052356020941</v>
      </c>
      <c r="S25" s="602">
        <v>11.052631578947368</v>
      </c>
      <c r="T25" s="602">
        <v>11.684210526315789</v>
      </c>
      <c r="U25" s="602">
        <v>11.368421052631579</v>
      </c>
      <c r="V25" s="602">
        <v>11.526315789473685</v>
      </c>
      <c r="W25" s="602">
        <v>11.789473684210526</v>
      </c>
      <c r="X25" s="602">
        <v>13.772631578947369</v>
      </c>
      <c r="Y25" s="602">
        <v>6.5578931578947373</v>
      </c>
      <c r="Z25" s="602">
        <v>7.2390799999999995</v>
      </c>
      <c r="AA25" s="602">
        <v>6.3610768421052635</v>
      </c>
      <c r="AB25" s="764"/>
      <c r="AC25" s="806"/>
    </row>
    <row r="26" spans="1:29" ht="14.5">
      <c r="A26" s="537" t="s">
        <v>761</v>
      </c>
      <c r="B26" s="621">
        <f t="shared" si="9"/>
        <v>50.604026845637584</v>
      </c>
      <c r="C26" s="602">
        <f t="shared" si="10"/>
        <v>48.187919463087248</v>
      </c>
      <c r="D26" s="602">
        <f t="shared" ref="D26:D29" si="12">SUM(P26:S26)</f>
        <v>49.047874720357946</v>
      </c>
      <c r="E26" s="602">
        <f t="shared" si="11"/>
        <v>41.533333333333331</v>
      </c>
      <c r="F26" s="602">
        <v>35.997518666666664</v>
      </c>
      <c r="G26" s="602">
        <v>32.500000000000007</v>
      </c>
      <c r="H26" s="24"/>
      <c r="I26" s="621">
        <v>16.912751677852349</v>
      </c>
      <c r="J26" s="602">
        <v>16.308724832214764</v>
      </c>
      <c r="K26" s="602">
        <v>17.382550335570471</v>
      </c>
      <c r="L26" s="602">
        <v>14.026845637583893</v>
      </c>
      <c r="M26" s="602">
        <v>11.610738255033556</v>
      </c>
      <c r="N26" s="602">
        <v>11.34228187919463</v>
      </c>
      <c r="O26" s="602">
        <v>11.208053691275168</v>
      </c>
      <c r="P26" s="602">
        <v>11.946308724832214</v>
      </c>
      <c r="Q26" s="602">
        <v>12.953020134228188</v>
      </c>
      <c r="R26" s="602">
        <v>12.281879194630871</v>
      </c>
      <c r="S26" s="602">
        <v>11.866666666666667</v>
      </c>
      <c r="T26" s="602">
        <v>15.866666666666667</v>
      </c>
      <c r="U26" s="602">
        <v>7.2</v>
      </c>
      <c r="V26" s="602">
        <v>9</v>
      </c>
      <c r="W26" s="602">
        <v>9.4666666666666668</v>
      </c>
      <c r="X26" s="602">
        <v>15.366000000000001</v>
      </c>
      <c r="Y26" s="602">
        <v>7.3702446666666663</v>
      </c>
      <c r="Z26" s="602">
        <v>7.0470493333333328</v>
      </c>
      <c r="AA26" s="602">
        <v>6.2142246666666656</v>
      </c>
      <c r="AB26" s="764"/>
      <c r="AC26" s="806"/>
    </row>
    <row r="27" spans="1:29">
      <c r="A27" s="537" t="s">
        <v>661</v>
      </c>
      <c r="B27" s="621">
        <f t="shared" si="9"/>
        <v>36.885245901639344</v>
      </c>
      <c r="C27" s="602">
        <f t="shared" si="10"/>
        <v>37.704918032786885</v>
      </c>
      <c r="D27" s="602">
        <f t="shared" si="12"/>
        <v>35.229508196721312</v>
      </c>
      <c r="E27" s="602">
        <f t="shared" si="11"/>
        <v>27.277777777777779</v>
      </c>
      <c r="F27" s="602">
        <v>22.444444444444443</v>
      </c>
      <c r="G27" s="602">
        <v>23.277777777777775</v>
      </c>
      <c r="H27" s="24"/>
      <c r="I27" s="621">
        <v>12.513661202185792</v>
      </c>
      <c r="J27" s="602">
        <v>12.841530054644808</v>
      </c>
      <c r="K27" s="602">
        <v>11.530054644808743</v>
      </c>
      <c r="L27" s="602">
        <v>11.147540983606557</v>
      </c>
      <c r="M27" s="602">
        <v>8.9071038251366108</v>
      </c>
      <c r="N27" s="602">
        <v>9.2349726775956285</v>
      </c>
      <c r="O27" s="602">
        <v>8.415300546448087</v>
      </c>
      <c r="P27" s="602">
        <v>8.7978142076502728</v>
      </c>
      <c r="Q27" s="602">
        <v>10.163934426229508</v>
      </c>
      <c r="R27" s="602">
        <v>7.2677595628415297</v>
      </c>
      <c r="S27" s="602">
        <v>9</v>
      </c>
      <c r="T27" s="602">
        <v>8.2222222222222214</v>
      </c>
      <c r="U27" s="602">
        <v>6.7222222222222223</v>
      </c>
      <c r="V27" s="602">
        <v>6.166666666666667</v>
      </c>
      <c r="W27" s="602">
        <v>6.166666666666667</v>
      </c>
      <c r="X27" s="602">
        <v>7.5</v>
      </c>
      <c r="Y27" s="602">
        <v>3.7222222222222223</v>
      </c>
      <c r="Z27" s="602">
        <v>5.6111111111111107</v>
      </c>
      <c r="AA27" s="602">
        <v>5.6111111111111107</v>
      </c>
      <c r="AB27" s="764"/>
      <c r="AC27" s="806"/>
    </row>
    <row r="28" spans="1:29">
      <c r="A28" s="537" t="s">
        <v>664</v>
      </c>
      <c r="B28" s="621">
        <f t="shared" si="9"/>
        <v>34.416666666666671</v>
      </c>
      <c r="C28" s="602">
        <f t="shared" si="10"/>
        <v>36.541666666666671</v>
      </c>
      <c r="D28" s="602">
        <f t="shared" si="12"/>
        <v>35.375</v>
      </c>
      <c r="E28" s="602">
        <f t="shared" si="11"/>
        <v>35.5</v>
      </c>
      <c r="F28" s="602">
        <v>34.5959</v>
      </c>
      <c r="G28" s="602">
        <v>30.833333333333336</v>
      </c>
      <c r="H28" s="24"/>
      <c r="I28" s="621">
        <v>11.083333333333334</v>
      </c>
      <c r="J28" s="602">
        <v>12.208333333333334</v>
      </c>
      <c r="K28" s="602">
        <v>11.125</v>
      </c>
      <c r="L28" s="602">
        <v>10</v>
      </c>
      <c r="M28" s="602">
        <v>8.8333333333333339</v>
      </c>
      <c r="N28" s="602">
        <v>8.8333333333333339</v>
      </c>
      <c r="O28" s="602">
        <v>8.875</v>
      </c>
      <c r="P28" s="602">
        <v>9.2916666666666661</v>
      </c>
      <c r="Q28" s="602">
        <v>9.0833333333333339</v>
      </c>
      <c r="R28" s="602">
        <v>8.5833333333333339</v>
      </c>
      <c r="S28" s="602">
        <v>8.4166666666666661</v>
      </c>
      <c r="T28" s="602">
        <v>9.2916666666666661</v>
      </c>
      <c r="U28" s="602">
        <v>9.3333333333333339</v>
      </c>
      <c r="V28" s="602">
        <v>8.5</v>
      </c>
      <c r="W28" s="602">
        <v>8.375</v>
      </c>
      <c r="X28" s="602">
        <v>6.8975000000000009</v>
      </c>
      <c r="Y28" s="602">
        <v>9.7846991666666678</v>
      </c>
      <c r="Z28" s="602">
        <v>8.7887008333333334</v>
      </c>
      <c r="AA28" s="602">
        <v>9.125</v>
      </c>
      <c r="AB28" s="764"/>
      <c r="AC28" s="806"/>
    </row>
    <row r="29" spans="1:29">
      <c r="A29" s="537" t="s">
        <v>667</v>
      </c>
      <c r="B29" s="621">
        <f t="shared" si="9"/>
        <v>29.179978700745473</v>
      </c>
      <c r="C29" s="602">
        <f t="shared" si="10"/>
        <v>30.766773162939302</v>
      </c>
      <c r="D29" s="602">
        <f t="shared" si="12"/>
        <v>9.2469648562300311</v>
      </c>
      <c r="E29" s="602">
        <f t="shared" si="11"/>
        <v>6.3323961661341857</v>
      </c>
      <c r="F29" s="602">
        <v>0</v>
      </c>
      <c r="G29" s="602">
        <v>0</v>
      </c>
      <c r="H29" s="24"/>
      <c r="I29" s="621">
        <v>13.49307774227902</v>
      </c>
      <c r="J29" s="602">
        <v>10.223642172523961</v>
      </c>
      <c r="K29" s="602">
        <v>5.4632587859424913</v>
      </c>
      <c r="L29" s="602">
        <v>12.619808306709265</v>
      </c>
      <c r="M29" s="602">
        <v>6.4004259850905214</v>
      </c>
      <c r="N29" s="602">
        <v>6.1767838125665602</v>
      </c>
      <c r="O29" s="602">
        <v>5.5697550585729498</v>
      </c>
      <c r="P29" s="602">
        <v>1.5858359957401489</v>
      </c>
      <c r="Q29" s="602">
        <v>2.2713525026624066</v>
      </c>
      <c r="R29" s="602">
        <v>3.3567625133120336</v>
      </c>
      <c r="S29" s="602">
        <v>2.033013844515442</v>
      </c>
      <c r="T29" s="602">
        <v>0.40851970181043645</v>
      </c>
      <c r="U29" s="602">
        <v>2.9364430244941429</v>
      </c>
      <c r="V29" s="602">
        <v>1.7179978700745473</v>
      </c>
      <c r="W29" s="602">
        <v>1.2694355697550586</v>
      </c>
      <c r="X29" s="602">
        <v>0</v>
      </c>
      <c r="Y29" s="602">
        <v>0</v>
      </c>
      <c r="Z29" s="602">
        <v>0</v>
      </c>
      <c r="AA29" s="602">
        <v>0</v>
      </c>
      <c r="AB29" s="764"/>
      <c r="AC29" s="806"/>
    </row>
    <row r="30" spans="1:29" ht="14.5">
      <c r="A30" s="537" t="s">
        <v>669</v>
      </c>
      <c r="B30" s="621">
        <f t="shared" si="9"/>
        <v>16.222222222222221</v>
      </c>
      <c r="C30" s="602">
        <f t="shared" ref="C30" si="13">SUM(L30:O30)</f>
        <v>0</v>
      </c>
      <c r="D30" s="602">
        <f t="shared" ref="D30" si="14">SUM(P30:S30)</f>
        <v>0</v>
      </c>
      <c r="E30" s="602">
        <f t="shared" si="11"/>
        <v>0</v>
      </c>
      <c r="F30" s="602">
        <v>0</v>
      </c>
      <c r="G30" s="602">
        <v>0</v>
      </c>
      <c r="H30" s="24"/>
      <c r="I30" s="621">
        <v>9.1111111111111107</v>
      </c>
      <c r="J30" s="602">
        <v>4.0317460317460316</v>
      </c>
      <c r="K30" s="602">
        <v>3.0793650793650795</v>
      </c>
      <c r="L30" s="602">
        <v>0</v>
      </c>
      <c r="M30" s="602">
        <v>0</v>
      </c>
      <c r="N30" s="602">
        <v>0</v>
      </c>
      <c r="O30" s="602">
        <v>0</v>
      </c>
      <c r="P30" s="602">
        <v>0</v>
      </c>
      <c r="Q30" s="602">
        <v>0</v>
      </c>
      <c r="R30" s="602">
        <v>0</v>
      </c>
      <c r="S30" s="602">
        <v>0</v>
      </c>
      <c r="T30" s="602">
        <v>0</v>
      </c>
      <c r="U30" s="602">
        <v>0</v>
      </c>
      <c r="V30" s="602">
        <v>0</v>
      </c>
      <c r="W30" s="602">
        <v>0</v>
      </c>
      <c r="X30" s="602">
        <v>0</v>
      </c>
      <c r="Y30" s="602">
        <v>0</v>
      </c>
      <c r="Z30" s="602">
        <v>0</v>
      </c>
      <c r="AA30" s="602">
        <v>0</v>
      </c>
      <c r="AB30" s="764"/>
      <c r="AC30" s="806"/>
    </row>
    <row r="31" spans="1:29">
      <c r="A31" s="282" t="s">
        <v>762</v>
      </c>
      <c r="B31" s="764"/>
      <c r="C31" s="764"/>
      <c r="D31" s="764"/>
      <c r="E31" s="764"/>
      <c r="F31" s="764"/>
      <c r="G31" s="764"/>
      <c r="H31" s="24"/>
      <c r="I31" s="764"/>
      <c r="J31" s="807"/>
      <c r="K31" s="807"/>
      <c r="L31" s="807"/>
      <c r="M31" s="807"/>
      <c r="N31" s="807"/>
      <c r="O31" s="807"/>
      <c r="P31" s="807"/>
      <c r="Q31" s="807"/>
      <c r="R31" s="807"/>
      <c r="S31" s="807"/>
      <c r="T31" s="807"/>
      <c r="U31" s="807"/>
      <c r="V31" s="807"/>
      <c r="W31" s="807"/>
      <c r="X31" s="807"/>
      <c r="Y31" s="807"/>
      <c r="Z31" s="807"/>
      <c r="AA31" s="807"/>
      <c r="AB31" s="764"/>
      <c r="AC31" s="764"/>
    </row>
    <row r="32" spans="1:29">
      <c r="A32" s="282" t="s">
        <v>684</v>
      </c>
      <c r="B32" s="764"/>
      <c r="C32" s="764"/>
      <c r="D32" s="764"/>
      <c r="E32" s="764"/>
      <c r="F32" s="764"/>
      <c r="G32" s="764"/>
      <c r="H32" s="24"/>
      <c r="I32" s="764"/>
      <c r="J32" s="807"/>
      <c r="K32" s="807"/>
      <c r="L32" s="807"/>
      <c r="M32" s="807"/>
      <c r="N32" s="807"/>
      <c r="O32" s="807"/>
      <c r="P32" s="807"/>
      <c r="Q32" s="807"/>
      <c r="R32" s="807"/>
      <c r="S32" s="807"/>
      <c r="T32" s="807"/>
      <c r="U32" s="807"/>
      <c r="V32" s="807"/>
      <c r="W32" s="807"/>
      <c r="X32" s="807"/>
      <c r="Y32" s="807"/>
      <c r="Z32" s="807"/>
      <c r="AA32" s="807"/>
      <c r="AB32" s="764"/>
      <c r="AC32" s="764"/>
    </row>
    <row r="33" spans="1:9">
      <c r="A33" s="282" t="s">
        <v>763</v>
      </c>
      <c r="B33" s="764"/>
      <c r="C33" s="764"/>
      <c r="D33" s="764"/>
      <c r="E33" s="764"/>
      <c r="F33" s="764"/>
      <c r="G33" s="764"/>
      <c r="H33" s="764"/>
      <c r="I33" s="764"/>
    </row>
    <row r="34" spans="1:9">
      <c r="A34" s="282" t="s">
        <v>764</v>
      </c>
      <c r="B34" s="764"/>
      <c r="C34" s="764"/>
      <c r="D34" s="764"/>
      <c r="E34" s="764"/>
      <c r="F34" s="764"/>
      <c r="G34" s="764"/>
      <c r="H34" s="764"/>
      <c r="I34" s="764"/>
    </row>
    <row r="35" spans="1:9">
      <c r="A35" s="764"/>
      <c r="B35" s="764"/>
      <c r="C35" s="764"/>
      <c r="D35" s="764"/>
      <c r="E35" s="764"/>
      <c r="F35" s="764"/>
      <c r="G35" s="764"/>
      <c r="H35" s="764"/>
      <c r="I35" s="764"/>
    </row>
    <row r="37" spans="1:9">
      <c r="A37" s="764"/>
      <c r="B37" s="764"/>
      <c r="C37" s="764"/>
      <c r="D37" s="764"/>
      <c r="E37" s="764"/>
      <c r="F37" s="764"/>
      <c r="G37" s="764"/>
      <c r="H37" s="764"/>
      <c r="I37" s="764"/>
    </row>
  </sheetData>
  <phoneticPr fontId="12" type="noConversion"/>
  <conditionalFormatting sqref="B25:B30">
    <cfRule type="expression" dxfId="110" priority="1">
      <formula>#REF!=0</formula>
    </cfRule>
  </conditionalFormatting>
  <conditionalFormatting sqref="B6:G14">
    <cfRule type="expression" dxfId="109" priority="171">
      <formula>#REF!=0</formula>
    </cfRule>
  </conditionalFormatting>
  <conditionalFormatting sqref="B24:G24 C25:G30">
    <cfRule type="expression" dxfId="108" priority="5">
      <formula>#REF!=0</formula>
    </cfRule>
  </conditionalFormatting>
  <conditionalFormatting sqref="C22:G22">
    <cfRule type="expression" dxfId="107" priority="43">
      <formula>#REF!=0</formula>
    </cfRule>
  </conditionalFormatting>
  <conditionalFormatting sqref="D15:G15">
    <cfRule type="expression" dxfId="106" priority="564">
      <formula>#REF!=0</formula>
    </cfRule>
  </conditionalFormatting>
  <conditionalFormatting sqref="E21:G21">
    <cfRule type="expression" dxfId="105" priority="306">
      <formula>#REF!=0</formula>
    </cfRule>
  </conditionalFormatting>
  <conditionalFormatting sqref="H24:H32">
    <cfRule type="expression" dxfId="104" priority="718">
      <formula>#REF!=0</formula>
    </cfRule>
  </conditionalFormatting>
  <conditionalFormatting sqref="H6:L15">
    <cfRule type="expression" dxfId="103" priority="7">
      <formula>#REF!=0</formula>
    </cfRule>
  </conditionalFormatting>
  <conditionalFormatting sqref="I24:AA30">
    <cfRule type="expression" dxfId="102" priority="2">
      <formula>#REF!=0</formula>
    </cfRule>
  </conditionalFormatting>
  <conditionalFormatting sqref="J22:AA22">
    <cfRule type="expression" dxfId="101" priority="3">
      <formula>#REF!=0</formula>
    </cfRule>
  </conditionalFormatting>
  <conditionalFormatting sqref="M14:Q15">
    <cfRule type="expression" dxfId="100" priority="99">
      <formula>#REF!=0</formula>
    </cfRule>
  </conditionalFormatting>
  <conditionalFormatting sqref="M6:AA13">
    <cfRule type="expression" dxfId="99" priority="60">
      <formula>#REF!=0</formula>
    </cfRule>
  </conditionalFormatting>
  <conditionalFormatting sqref="Q14:W14">
    <cfRule type="expression" dxfId="98" priority="321">
      <formula>#REF!=0</formula>
    </cfRule>
  </conditionalFormatting>
  <conditionalFormatting sqref="Q21:AA21">
    <cfRule type="expression" dxfId="97" priority="35">
      <formula>#REF!=0</formula>
    </cfRule>
  </conditionalFormatting>
  <conditionalFormatting sqref="R15:AA15">
    <cfRule type="expression" dxfId="96" priority="243">
      <formula>#REF!=0</formula>
    </cfRule>
  </conditionalFormatting>
  <conditionalFormatting sqref="X24:Z28">
    <cfRule type="expression" dxfId="95" priority="233">
      <formula>#REF!=0</formula>
    </cfRule>
  </conditionalFormatting>
  <conditionalFormatting sqref="X14:AA15">
    <cfRule type="expression" dxfId="94" priority="231">
      <formula>#REF!=0</formula>
    </cfRule>
  </conditionalFormatting>
  <conditionalFormatting sqref="AA9">
    <cfRule type="expression" dxfId="93" priority="236">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9B39-8781-4E87-983E-A468E205178D}">
  <sheetPr>
    <tabColor theme="5"/>
    <outlinePr summaryRight="0"/>
  </sheetPr>
  <dimension ref="A1:AJ30"/>
  <sheetViews>
    <sheetView showGridLines="0" zoomScaleNormal="100" workbookViewId="0"/>
  </sheetViews>
  <sheetFormatPr defaultColWidth="9.453125" defaultRowHeight="12.5"/>
  <cols>
    <col min="1" max="1" width="45.54296875" style="4" customWidth="1"/>
    <col min="2" max="7" width="9.81640625" style="17" customWidth="1"/>
    <col min="8" max="27" width="9.81640625" style="4" customWidth="1"/>
    <col min="28" max="41" width="9.54296875" style="4" customWidth="1"/>
    <col min="42" max="16384" width="9.453125" style="4"/>
  </cols>
  <sheetData>
    <row r="1" spans="1:36" ht="39.75" customHeight="1">
      <c r="A1" s="3" t="s">
        <v>33</v>
      </c>
      <c r="B1" s="775"/>
      <c r="C1" s="775"/>
      <c r="D1" s="775"/>
      <c r="E1" s="775"/>
      <c r="F1" s="775"/>
      <c r="G1" s="775"/>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row>
    <row r="2" spans="1:36" ht="39.75" customHeight="1" thickBot="1">
      <c r="A2" s="901" t="s">
        <v>25</v>
      </c>
      <c r="B2" s="240"/>
      <c r="C2" s="240"/>
      <c r="D2" s="240"/>
      <c r="E2" s="240"/>
      <c r="F2" s="240"/>
      <c r="G2" s="176"/>
      <c r="H2" s="176"/>
      <c r="I2" s="176"/>
      <c r="J2" s="176"/>
      <c r="K2" s="176"/>
      <c r="L2" s="176"/>
      <c r="M2" s="176"/>
      <c r="N2" s="176"/>
      <c r="O2" s="176"/>
      <c r="P2" s="176"/>
      <c r="Q2" s="176"/>
      <c r="R2" s="176"/>
      <c r="S2" s="176"/>
      <c r="T2" s="176"/>
      <c r="U2" s="176"/>
      <c r="V2" s="176"/>
      <c r="W2" s="176"/>
      <c r="X2" s="176"/>
      <c r="Y2" s="176"/>
      <c r="Z2" s="176"/>
      <c r="AA2" s="176"/>
      <c r="AB2" s="182"/>
      <c r="AC2" s="182"/>
      <c r="AD2" s="182"/>
      <c r="AE2" s="181"/>
      <c r="AF2" s="181"/>
      <c r="AG2" s="181"/>
      <c r="AH2" s="181"/>
      <c r="AI2" s="181"/>
      <c r="AJ2" s="181"/>
    </row>
    <row r="3" spans="1:36">
      <c r="A3" s="764"/>
      <c r="B3" s="775"/>
      <c r="C3" s="775"/>
      <c r="D3" s="775"/>
      <c r="E3" s="775"/>
      <c r="F3" s="251"/>
      <c r="G3" s="775"/>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row>
    <row r="4" spans="1:36" s="180" customFormat="1" ht="13">
      <c r="A4" s="527" t="s">
        <v>687</v>
      </c>
      <c r="B4" s="181"/>
      <c r="C4" s="181"/>
      <c r="D4" s="181"/>
      <c r="E4" s="181"/>
      <c r="F4" s="181"/>
      <c r="G4" s="181"/>
      <c r="AB4" s="182"/>
      <c r="AC4" s="182"/>
      <c r="AD4" s="182"/>
      <c r="AE4" s="181"/>
      <c r="AF4" s="181"/>
      <c r="AG4" s="181"/>
      <c r="AH4" s="181"/>
      <c r="AI4" s="181"/>
      <c r="AJ4" s="181"/>
    </row>
    <row r="5" spans="1:36" s="181" customFormat="1" ht="18.75" customHeight="1">
      <c r="A5" s="599"/>
      <c r="B5" s="400" t="s">
        <v>740</v>
      </c>
      <c r="C5" s="400" t="s">
        <v>741</v>
      </c>
      <c r="D5" s="397" t="s">
        <v>742</v>
      </c>
      <c r="E5" s="397" t="s">
        <v>743</v>
      </c>
      <c r="F5" s="397" t="s">
        <v>744</v>
      </c>
      <c r="G5" s="397" t="s">
        <v>745</v>
      </c>
      <c r="H5" s="27"/>
      <c r="I5" s="397" t="s">
        <v>291</v>
      </c>
      <c r="J5" s="397" t="s">
        <v>459</v>
      </c>
      <c r="K5" s="397" t="s">
        <v>460</v>
      </c>
      <c r="L5" s="397" t="s">
        <v>461</v>
      </c>
      <c r="M5" s="397" t="s">
        <v>322</v>
      </c>
      <c r="N5" s="397" t="s">
        <v>462</v>
      </c>
      <c r="O5" s="397" t="s">
        <v>463</v>
      </c>
      <c r="P5" s="397" t="s">
        <v>464</v>
      </c>
      <c r="Q5" s="397" t="s">
        <v>465</v>
      </c>
      <c r="R5" s="397" t="s">
        <v>466</v>
      </c>
      <c r="S5" s="397" t="s">
        <v>467</v>
      </c>
      <c r="T5" s="397" t="s">
        <v>468</v>
      </c>
      <c r="U5" s="397" t="s">
        <v>714</v>
      </c>
      <c r="V5" s="397" t="s">
        <v>746</v>
      </c>
      <c r="W5" s="397" t="s">
        <v>747</v>
      </c>
      <c r="X5" s="397" t="s">
        <v>748</v>
      </c>
      <c r="Y5" s="397" t="s">
        <v>749</v>
      </c>
      <c r="Z5" s="397" t="s">
        <v>750</v>
      </c>
      <c r="AA5" s="397" t="s">
        <v>751</v>
      </c>
      <c r="AB5" s="764"/>
      <c r="AC5" s="764"/>
      <c r="AD5" s="764"/>
      <c r="AE5" s="764"/>
      <c r="AF5" s="764"/>
      <c r="AG5" s="764"/>
      <c r="AH5" s="764"/>
      <c r="AI5" s="764"/>
      <c r="AJ5" s="764"/>
    </row>
    <row r="6" spans="1:36" s="181" customFormat="1" ht="14.25" customHeight="1">
      <c r="A6" s="599" t="s">
        <v>765</v>
      </c>
      <c r="B6" s="400"/>
      <c r="C6" s="400"/>
      <c r="D6" s="397"/>
      <c r="E6" s="397"/>
      <c r="F6" s="397"/>
      <c r="G6" s="397"/>
      <c r="H6" s="27"/>
      <c r="I6" s="397"/>
      <c r="J6" s="397"/>
      <c r="K6" s="397"/>
      <c r="L6" s="397"/>
      <c r="M6" s="397"/>
      <c r="N6" s="397"/>
      <c r="O6" s="397"/>
      <c r="P6" s="397"/>
      <c r="Q6" s="397"/>
      <c r="R6" s="397"/>
      <c r="S6" s="397"/>
      <c r="T6" s="397"/>
      <c r="U6" s="397"/>
      <c r="V6" s="397"/>
      <c r="W6" s="397"/>
      <c r="X6" s="397"/>
      <c r="Y6" s="397"/>
      <c r="Z6" s="397"/>
      <c r="AA6" s="397"/>
      <c r="AB6" s="764"/>
      <c r="AC6" s="764"/>
      <c r="AD6" s="764"/>
      <c r="AE6" s="764"/>
      <c r="AF6" s="764"/>
      <c r="AG6" s="764"/>
      <c r="AH6" s="764"/>
      <c r="AI6" s="764"/>
      <c r="AJ6" s="764"/>
    </row>
    <row r="7" spans="1:36" s="181" customFormat="1" ht="15" customHeight="1">
      <c r="A7" s="628" t="s">
        <v>766</v>
      </c>
      <c r="B7" s="671"/>
      <c r="C7" s="629"/>
      <c r="D7" s="629"/>
      <c r="E7" s="629"/>
      <c r="F7" s="629"/>
      <c r="G7" s="629"/>
      <c r="H7" s="24"/>
      <c r="I7" s="351"/>
      <c r="J7" s="600"/>
      <c r="K7" s="600"/>
      <c r="L7" s="600"/>
      <c r="M7" s="600"/>
      <c r="N7" s="600"/>
      <c r="O7" s="600"/>
      <c r="P7" s="600"/>
      <c r="Q7" s="600"/>
      <c r="R7" s="600"/>
      <c r="S7" s="600"/>
      <c r="T7" s="600"/>
      <c r="U7" s="600"/>
      <c r="V7" s="600"/>
      <c r="W7" s="600"/>
      <c r="X7" s="600"/>
      <c r="Y7" s="600"/>
      <c r="Z7" s="600"/>
      <c r="AA7" s="600"/>
      <c r="AB7" s="182"/>
      <c r="AC7" s="182"/>
      <c r="AD7" s="182"/>
    </row>
    <row r="8" spans="1:36" s="180" customFormat="1">
      <c r="A8" s="630" t="s">
        <v>307</v>
      </c>
      <c r="B8" s="671">
        <f>SUM(I8:K8)</f>
        <v>376.71000000000004</v>
      </c>
      <c r="C8" s="629">
        <f>SUM(L8:O8)</f>
        <v>543.89</v>
      </c>
      <c r="D8" s="629">
        <f>SUM(P8:S8)</f>
        <v>699.19899999999996</v>
      </c>
      <c r="E8" s="629">
        <f t="shared" ref="E8:G9" si="0">SUM(T8:W8)</f>
        <v>767.93100000000004</v>
      </c>
      <c r="F8" s="629">
        <f t="shared" si="0"/>
        <v>698.66033700000003</v>
      </c>
      <c r="G8" s="629">
        <f t="shared" si="0"/>
        <v>746.92596500000002</v>
      </c>
      <c r="H8" s="653"/>
      <c r="I8" s="663">
        <v>125.17400000000001</v>
      </c>
      <c r="J8" s="646">
        <v>105.41200000000001</v>
      </c>
      <c r="K8" s="646">
        <v>146.124</v>
      </c>
      <c r="L8" s="646">
        <v>158.29499999999999</v>
      </c>
      <c r="M8" s="646">
        <v>105.083</v>
      </c>
      <c r="N8" s="646">
        <v>110.66</v>
      </c>
      <c r="O8" s="646">
        <v>169.852</v>
      </c>
      <c r="P8" s="646">
        <v>218.39400000000001</v>
      </c>
      <c r="Q8" s="646">
        <v>131.529</v>
      </c>
      <c r="R8" s="646">
        <v>170.876</v>
      </c>
      <c r="S8" s="646">
        <v>178.4</v>
      </c>
      <c r="T8" s="646">
        <v>193.62799999999999</v>
      </c>
      <c r="U8" s="646">
        <v>218.09899999999999</v>
      </c>
      <c r="V8" s="646">
        <v>163.44499999999999</v>
      </c>
      <c r="W8" s="646">
        <v>192.75900000000001</v>
      </c>
      <c r="X8" s="646">
        <v>124.357337</v>
      </c>
      <c r="Y8" s="646">
        <v>266.36462800000004</v>
      </c>
      <c r="Z8" s="646">
        <v>123.528462</v>
      </c>
      <c r="AA8" s="646">
        <v>69.267717000000005</v>
      </c>
      <c r="AB8" s="764"/>
      <c r="AC8" s="182"/>
      <c r="AD8" s="764"/>
      <c r="AE8" s="764"/>
      <c r="AF8" s="764"/>
      <c r="AG8" s="764"/>
      <c r="AH8" s="764"/>
      <c r="AI8" s="764"/>
      <c r="AJ8" s="764"/>
    </row>
    <row r="9" spans="1:36" s="180" customFormat="1">
      <c r="A9" s="630" t="s">
        <v>699</v>
      </c>
      <c r="B9" s="671">
        <f>SUM(I9:K9)</f>
        <v>297.20600000000002</v>
      </c>
      <c r="C9" s="629">
        <f>SUM(L9:O9)</f>
        <v>378.03099999999995</v>
      </c>
      <c r="D9" s="629">
        <f>SUM(P9:S9)</f>
        <v>306.91800000000001</v>
      </c>
      <c r="E9" s="629">
        <f t="shared" si="0"/>
        <v>238.137</v>
      </c>
      <c r="F9" s="629">
        <f t="shared" si="0"/>
        <v>249.45552599999996</v>
      </c>
      <c r="G9" s="629">
        <f t="shared" si="0"/>
        <v>251.33712499999996</v>
      </c>
      <c r="H9" s="653"/>
      <c r="I9" s="663">
        <v>47.463000000000001</v>
      </c>
      <c r="J9" s="646">
        <v>97.296999999999997</v>
      </c>
      <c r="K9" s="646">
        <v>152.446</v>
      </c>
      <c r="L9" s="646">
        <v>66.510999999999996</v>
      </c>
      <c r="M9" s="646">
        <v>63.343999999999994</v>
      </c>
      <c r="N9" s="646">
        <v>106.24</v>
      </c>
      <c r="O9" s="646">
        <v>141.93600000000001</v>
      </c>
      <c r="P9" s="646">
        <v>81.074999999999989</v>
      </c>
      <c r="Q9" s="646">
        <v>60.203000000000003</v>
      </c>
      <c r="R9" s="646">
        <v>83.753</v>
      </c>
      <c r="S9" s="646">
        <v>81.887</v>
      </c>
      <c r="T9" s="646">
        <v>49.808999999999997</v>
      </c>
      <c r="U9" s="646">
        <v>38.447000000000003</v>
      </c>
      <c r="V9" s="646">
        <v>62.406999999999996</v>
      </c>
      <c r="W9" s="646">
        <v>87.47399999999999</v>
      </c>
      <c r="X9" s="646">
        <v>61.127526000000003</v>
      </c>
      <c r="Y9" s="646">
        <v>40.328598999999997</v>
      </c>
      <c r="Z9" s="646">
        <v>69.385858000000013</v>
      </c>
      <c r="AA9" s="646">
        <v>109.32425699999999</v>
      </c>
      <c r="AB9" s="182"/>
      <c r="AC9" s="182"/>
      <c r="AD9" s="182"/>
      <c r="AE9" s="181"/>
      <c r="AF9" s="181"/>
      <c r="AG9" s="181"/>
      <c r="AH9" s="181"/>
      <c r="AI9" s="181"/>
      <c r="AJ9" s="181"/>
    </row>
    <row r="10" spans="1:36" s="245" customFormat="1" ht="13.5" thickBot="1">
      <c r="A10" s="660" t="s">
        <v>110</v>
      </c>
      <c r="B10" s="672">
        <f t="shared" ref="B10:G10" si="1">SUM(B8:B9)</f>
        <v>673.91600000000005</v>
      </c>
      <c r="C10" s="661">
        <f t="shared" si="1"/>
        <v>921.92099999999994</v>
      </c>
      <c r="D10" s="661">
        <f t="shared" si="1"/>
        <v>1006.117</v>
      </c>
      <c r="E10" s="661">
        <f t="shared" si="1"/>
        <v>1006.068</v>
      </c>
      <c r="F10" s="661">
        <f t="shared" si="1"/>
        <v>948.11586299999999</v>
      </c>
      <c r="G10" s="661">
        <f t="shared" si="1"/>
        <v>998.26308999999992</v>
      </c>
      <c r="H10" s="654"/>
      <c r="I10" s="664">
        <f t="shared" ref="I10:Q10" si="2">SUM(I8:I9)</f>
        <v>172.637</v>
      </c>
      <c r="J10" s="662">
        <f t="shared" si="2"/>
        <v>202.709</v>
      </c>
      <c r="K10" s="662">
        <f t="shared" si="2"/>
        <v>298.57</v>
      </c>
      <c r="L10" s="662">
        <f t="shared" si="2"/>
        <v>224.80599999999998</v>
      </c>
      <c r="M10" s="662">
        <f t="shared" si="2"/>
        <v>168.42699999999999</v>
      </c>
      <c r="N10" s="662">
        <f t="shared" si="2"/>
        <v>216.89999999999998</v>
      </c>
      <c r="O10" s="662">
        <f t="shared" si="2"/>
        <v>311.78800000000001</v>
      </c>
      <c r="P10" s="662">
        <f t="shared" si="2"/>
        <v>299.46899999999999</v>
      </c>
      <c r="Q10" s="662">
        <f t="shared" si="2"/>
        <v>191.732</v>
      </c>
      <c r="R10" s="662">
        <f t="shared" ref="R10:W10" si="3">SUM(R8:R9)</f>
        <v>254.62900000000002</v>
      </c>
      <c r="S10" s="662">
        <f t="shared" si="3"/>
        <v>260.28700000000003</v>
      </c>
      <c r="T10" s="662">
        <f>SUM(T8:T9)</f>
        <v>243.43699999999998</v>
      </c>
      <c r="U10" s="662">
        <f>SUM(U8:U9)</f>
        <v>256.54599999999999</v>
      </c>
      <c r="V10" s="662">
        <f>SUM(V8:V9)</f>
        <v>225.85199999999998</v>
      </c>
      <c r="W10" s="662">
        <f t="shared" si="3"/>
        <v>280.233</v>
      </c>
      <c r="X10" s="662">
        <f>SUM(X8:X9)</f>
        <v>185.48486300000002</v>
      </c>
      <c r="Y10" s="662">
        <f>SUM(Y8:Y9)</f>
        <v>306.69322700000004</v>
      </c>
      <c r="Z10" s="662">
        <f>SUM(Z8:Z9)</f>
        <v>192.91432000000003</v>
      </c>
      <c r="AA10" s="662">
        <f t="shared" ref="AA10" si="4">SUM(AA8:AA9)</f>
        <v>178.59197399999999</v>
      </c>
      <c r="AB10" s="764"/>
      <c r="AC10" s="182"/>
      <c r="AD10" s="764"/>
      <c r="AE10" s="764"/>
      <c r="AF10" s="764"/>
      <c r="AG10" s="764"/>
      <c r="AH10" s="764"/>
      <c r="AI10" s="764"/>
      <c r="AJ10" s="764"/>
    </row>
    <row r="11" spans="1:36" s="181" customFormat="1" ht="15" customHeight="1">
      <c r="A11" s="657" t="s">
        <v>767</v>
      </c>
      <c r="B11" s="673"/>
      <c r="C11" s="658"/>
      <c r="D11" s="659"/>
      <c r="E11" s="659"/>
      <c r="F11" s="659"/>
      <c r="G11" s="659"/>
      <c r="H11" s="28"/>
      <c r="I11" s="665"/>
      <c r="J11" s="647"/>
      <c r="K11" s="647"/>
      <c r="L11" s="647"/>
      <c r="M11" s="647"/>
      <c r="N11" s="647"/>
      <c r="O11" s="647"/>
      <c r="P11" s="647"/>
      <c r="Q11" s="647"/>
      <c r="R11" s="647"/>
      <c r="S11" s="647"/>
      <c r="T11" s="647"/>
      <c r="U11" s="647"/>
      <c r="V11" s="647"/>
      <c r="W11" s="647"/>
      <c r="X11" s="647"/>
      <c r="Y11" s="647"/>
      <c r="Z11" s="647"/>
      <c r="AA11" s="647"/>
      <c r="AB11" s="182"/>
      <c r="AC11" s="182"/>
      <c r="AD11" s="182"/>
    </row>
    <row r="12" spans="1:36">
      <c r="A12" s="630" t="s">
        <v>307</v>
      </c>
      <c r="B12" s="674">
        <f>B8/(Hydro!$H6*6552)*1000</f>
        <v>6.3883801383801384E-2</v>
      </c>
      <c r="C12" s="631">
        <f>C8/(Hydro!$H6*8760)*1000</f>
        <v>6.898655504819888E-2</v>
      </c>
      <c r="D12" s="631">
        <f>D8/(Hydro!$H6*8760)*1000</f>
        <v>8.8685819381024864E-2</v>
      </c>
      <c r="E12" s="631">
        <f>E8/(Hydro!$H6*8760)*1000</f>
        <v>9.7403729071537298E-2</v>
      </c>
      <c r="F12" s="631">
        <f>F8/(Hydro!$H6*8760)*1000</f>
        <v>8.8617495814307473E-2</v>
      </c>
      <c r="G12" s="631">
        <f>G8/(Hydro!$H6*8760)*1000</f>
        <v>9.4739467909690511E-2</v>
      </c>
      <c r="H12" s="655"/>
      <c r="I12" s="674">
        <f>I8/(Hydro!$H6*2208)*1000</f>
        <v>6.2990136876006436E-2</v>
      </c>
      <c r="J12" s="651">
        <f>J8/(Hydro!$H6*2184)*1000</f>
        <v>5.3628408628408633E-2</v>
      </c>
      <c r="K12" s="651">
        <f>K8/(Hydro!$H6*2160)*1000</f>
        <v>7.5166666666666659E-2</v>
      </c>
      <c r="L12" s="651">
        <f>L8/(Hydro!$H6*2208)*1000</f>
        <v>7.9657306763285016E-2</v>
      </c>
      <c r="M12" s="651">
        <f>M8/(Hydro!$H6*2208)*1000</f>
        <v>5.2879931561996781E-2</v>
      </c>
      <c r="N12" s="651">
        <f>N8/(Hydro!$H6*2184)*1000</f>
        <v>5.629833129833129E-2</v>
      </c>
      <c r="O12" s="652">
        <f>O8/(Hydro!$H6*2160)*1000</f>
        <v>8.73724279835391E-2</v>
      </c>
      <c r="P12" s="652">
        <f>P8/(Hydro!$H6*2208)*1000</f>
        <v>0.10990036231884058</v>
      </c>
      <c r="Q12" s="652">
        <f>Q8/(Hydro!$H6*2208)*1000</f>
        <v>6.6188103864734296E-2</v>
      </c>
      <c r="R12" s="652">
        <f>R8/(Hydro!$H6*2184)*1000</f>
        <v>8.6933251933251937E-2</v>
      </c>
      <c r="S12" s="652">
        <f>S8/(Hydro!$H6*2160)*1000</f>
        <v>9.1769547325102882E-2</v>
      </c>
      <c r="T12" s="652">
        <f>T8/(Hydro!$H6*2208)*1000</f>
        <v>9.743760064412238E-2</v>
      </c>
      <c r="U12" s="652">
        <f>U8/(Hydro!$H6*2208)*1000</f>
        <v>0.10975191223832527</v>
      </c>
      <c r="V12" s="652">
        <f>V8/(Hydro!$H6*2184)*1000</f>
        <v>8.3152726902726903E-2</v>
      </c>
      <c r="W12" s="652">
        <f>W8/(Hydro!$H6*2184)*1000</f>
        <v>9.8066239316239312E-2</v>
      </c>
      <c r="X12" s="652">
        <f>X8/(Hydro!$H6*2208)*1000</f>
        <v>6.2579175221417066E-2</v>
      </c>
      <c r="Y12" s="652">
        <f>Y8/(Hydro!$H6*2208)*1000</f>
        <v>0.13404017109500807</v>
      </c>
      <c r="Z12" s="652">
        <f>Z8/(Hydro!$H6*2184)*1000</f>
        <v>6.2845167887667891E-2</v>
      </c>
      <c r="AA12" s="652">
        <f>AA8/(Hydro!$H6*2160)*1000</f>
        <v>3.5631541666666669E-2</v>
      </c>
      <c r="AB12" s="764"/>
      <c r="AC12" s="182"/>
      <c r="AD12" s="764"/>
      <c r="AE12" s="764"/>
      <c r="AF12" s="764"/>
      <c r="AG12" s="764"/>
      <c r="AH12" s="764"/>
      <c r="AI12" s="764"/>
      <c r="AJ12" s="764"/>
    </row>
    <row r="13" spans="1:36">
      <c r="A13" s="630" t="s">
        <v>699</v>
      </c>
      <c r="B13" s="674">
        <f>B9/(Hydro!$H7*6552)*1000</f>
        <v>0.45001102292768963</v>
      </c>
      <c r="C13" s="631">
        <f>C9/(Hydro!$H7*8760)*1000</f>
        <v>0.42811729905051815</v>
      </c>
      <c r="D13" s="631">
        <f>D9/(Hydro!$H7*8760)*1000</f>
        <v>0.34758235485975214</v>
      </c>
      <c r="E13" s="631">
        <f>E9/(Hydro!$H7*8760)*1000</f>
        <v>0.26968838334420525</v>
      </c>
      <c r="F13" s="631">
        <f>F9/(Hydro!$H7*8760)*1000</f>
        <v>0.28250652995216347</v>
      </c>
      <c r="G13" s="631">
        <f>G9/(Hydro!$H7*8760)*1000</f>
        <v>0.28463742684097992</v>
      </c>
      <c r="H13" s="655"/>
      <c r="I13" s="674">
        <f>I9/(Hydro!$H7*2208)*1000</f>
        <v>0.2132532134230504</v>
      </c>
      <c r="J13" s="649">
        <f>J9/(Hydro!$H7*2184)*1000</f>
        <v>0.44196337723123441</v>
      </c>
      <c r="K13" s="649">
        <f>K9/(Hydro!$H7*2160)*1000</f>
        <v>0.7001671810699589</v>
      </c>
      <c r="L13" s="649">
        <f>L9/(Hydro!$H7*2208)*1000</f>
        <v>0.29883666177823787</v>
      </c>
      <c r="M13" s="649">
        <f>M9/(Hydro!$H7*2208)*1000</f>
        <v>0.28460720036806991</v>
      </c>
      <c r="N13" s="649">
        <f>N9/(Hydro!$H7*2184)*1000</f>
        <v>0.48258619687191118</v>
      </c>
      <c r="O13" s="650">
        <f>O9/(Hydro!$H7*2160)*1000</f>
        <v>0.65189594356261027</v>
      </c>
      <c r="P13" s="650">
        <f>P9/(Hydro!$H7*2208)*1000</f>
        <v>0.36427331349206343</v>
      </c>
      <c r="Q13" s="650">
        <f>Q9/(Hydro!$H7*2208)*1000</f>
        <v>0.27049455802852546</v>
      </c>
      <c r="R13" s="650">
        <f>R9/(Hydro!$H7*2184)*1000</f>
        <v>0.38044090499447647</v>
      </c>
      <c r="S13" s="650">
        <f>S9/(Hydro!$H7*2160)*1000</f>
        <v>0.37609769988242214</v>
      </c>
      <c r="T13" s="650">
        <f>T9/(Hydro!$H7*2208)*1000</f>
        <v>0.22379388802622496</v>
      </c>
      <c r="U13" s="650">
        <f>U9/(Hydro!$H7*2208)*1000</f>
        <v>0.17274395416379112</v>
      </c>
      <c r="V13" s="650">
        <f>V9/(Hydro!$H7*2184)*1000</f>
        <v>0.28347850892493748</v>
      </c>
      <c r="W13" s="650">
        <f>W9/(Hydro!$H7*2184)*1000</f>
        <v>0.39734323216466072</v>
      </c>
      <c r="X13" s="650">
        <f>X9/(Hydro!$H7*2208)*1000</f>
        <v>0.27464849141649417</v>
      </c>
      <c r="Y13" s="650">
        <f>Y9/(Hydro!$H7*2208)*1000</f>
        <v>0.18119805595094315</v>
      </c>
      <c r="Z13" s="650">
        <f>Z9/(Hydro!$H7*2184)*1000</f>
        <v>0.31517937997848722</v>
      </c>
      <c r="AA13" s="650">
        <f>AA9/(Hydro!$H7*2160)*1000</f>
        <v>0.50211390817901225</v>
      </c>
      <c r="AB13" s="764"/>
      <c r="AC13" s="182"/>
      <c r="AD13" s="764"/>
      <c r="AE13" s="764"/>
      <c r="AF13" s="764"/>
      <c r="AG13" s="764"/>
      <c r="AH13" s="764"/>
      <c r="AI13" s="764"/>
      <c r="AJ13" s="764"/>
    </row>
    <row r="14" spans="1:36" ht="15">
      <c r="A14" s="546" t="s">
        <v>758</v>
      </c>
      <c r="B14" s="675">
        <f>(B8*B12+B9*B13)/B10</f>
        <v>0.23417108793905878</v>
      </c>
      <c r="C14" s="632">
        <f t="shared" ref="C14" si="5">(C8*C12+C9*C13)/C10</f>
        <v>0.21624706249508507</v>
      </c>
      <c r="D14" s="632">
        <f t="shared" ref="D14" si="6">(D8*D12+D9*D13)/D10</f>
        <v>0.167662724528299</v>
      </c>
      <c r="E14" s="632">
        <f t="shared" ref="E14" si="7">(E8*E12+E9*E13)/E10</f>
        <v>0.13818362736323364</v>
      </c>
      <c r="F14" s="632">
        <f t="shared" ref="F14" si="8">(F8*F12+F9*F13)/F10</f>
        <v>0.13963097727157406</v>
      </c>
      <c r="G14" s="632">
        <f t="shared" ref="G14" si="9">(G8*G12+G9*G13)/G10</f>
        <v>0.14255091913860288</v>
      </c>
      <c r="H14" s="656"/>
      <c r="I14" s="675">
        <f>(I8*I12+I9*I13)/I10</f>
        <v>0.10430188581830935</v>
      </c>
      <c r="J14" s="648">
        <f>(J8*J12+J9*J13)/J10</f>
        <v>0.24002283334634983</v>
      </c>
      <c r="K14" s="648">
        <f>(K8*K12+K9*K13)/K10</f>
        <v>0.39428388681177262</v>
      </c>
      <c r="L14" s="648">
        <f>(L8*L12+L9*L13)/L10</f>
        <v>0.14450361015998939</v>
      </c>
      <c r="M14" s="648">
        <f>(M8*M12+M9*M13)/M10</f>
        <v>0.14003063848696662</v>
      </c>
      <c r="N14" s="648">
        <f t="shared" ref="N14:AA14" si="10">(N8*N12+N9*N13)/N10</f>
        <v>0.26509880542713321</v>
      </c>
      <c r="O14" s="648">
        <f t="shared" si="10"/>
        <v>0.34436182368584661</v>
      </c>
      <c r="P14" s="648">
        <f t="shared" si="10"/>
        <v>0.17876654551766599</v>
      </c>
      <c r="Q14" s="648">
        <f t="shared" si="10"/>
        <v>0.13033942685736319</v>
      </c>
      <c r="R14" s="648">
        <f t="shared" si="10"/>
        <v>0.18347428404992652</v>
      </c>
      <c r="S14" s="648">
        <f t="shared" si="10"/>
        <v>0.18121995947961386</v>
      </c>
      <c r="T14" s="648">
        <f t="shared" si="10"/>
        <v>0.12329102604048836</v>
      </c>
      <c r="U14" s="648">
        <f t="shared" si="10"/>
        <v>0.11919214921691151</v>
      </c>
      <c r="V14" s="648">
        <f t="shared" si="10"/>
        <v>0.13850637034471591</v>
      </c>
      <c r="W14" s="648">
        <f t="shared" si="10"/>
        <v>0.19148477201018616</v>
      </c>
      <c r="X14" s="648">
        <f t="shared" si="10"/>
        <v>0.13246774957649421</v>
      </c>
      <c r="Y14" s="648">
        <f t="shared" si="10"/>
        <v>0.14024119303033492</v>
      </c>
      <c r="Z14" s="648">
        <f t="shared" si="10"/>
        <v>0.1536026907541688</v>
      </c>
      <c r="AA14" s="648">
        <f t="shared" si="10"/>
        <v>0.32118658078933099</v>
      </c>
      <c r="AB14" s="764"/>
      <c r="AC14" s="182"/>
      <c r="AD14" s="764"/>
      <c r="AE14" s="764"/>
      <c r="AF14" s="764"/>
      <c r="AG14" s="764"/>
      <c r="AH14" s="764"/>
      <c r="AI14" s="764"/>
      <c r="AJ14" s="764"/>
    </row>
    <row r="15" spans="1:36" s="181" customFormat="1" ht="14.25" customHeight="1">
      <c r="A15" s="599" t="s">
        <v>768</v>
      </c>
      <c r="B15" s="400"/>
      <c r="C15" s="400"/>
      <c r="D15" s="397"/>
      <c r="E15" s="397"/>
      <c r="F15" s="397"/>
      <c r="G15" s="397"/>
      <c r="H15" s="27"/>
      <c r="I15" s="619"/>
      <c r="J15" s="619"/>
      <c r="K15" s="619"/>
      <c r="L15" s="619"/>
      <c r="M15" s="619"/>
      <c r="N15" s="619"/>
      <c r="O15" s="619"/>
      <c r="P15" s="397"/>
      <c r="Q15" s="397"/>
      <c r="R15" s="397"/>
      <c r="S15" s="397"/>
      <c r="T15" s="397"/>
      <c r="U15" s="397"/>
      <c r="V15" s="397"/>
      <c r="W15" s="397"/>
      <c r="X15" s="397"/>
      <c r="Y15" s="397"/>
      <c r="Z15" s="397"/>
      <c r="AA15" s="397"/>
      <c r="AB15" s="764"/>
      <c r="AC15" s="182"/>
      <c r="AD15" s="764"/>
      <c r="AE15" s="764"/>
      <c r="AF15" s="764"/>
      <c r="AG15" s="764"/>
      <c r="AH15" s="764"/>
      <c r="AI15" s="764"/>
      <c r="AJ15" s="764"/>
    </row>
    <row r="16" spans="1:36" ht="15">
      <c r="A16" s="633" t="s">
        <v>769</v>
      </c>
      <c r="B16" s="666"/>
      <c r="C16" s="634"/>
      <c r="D16" s="635"/>
      <c r="E16" s="635"/>
      <c r="F16" s="635"/>
      <c r="G16" s="635"/>
      <c r="H16" s="808"/>
      <c r="I16" s="634"/>
      <c r="J16" s="634"/>
      <c r="K16" s="634"/>
      <c r="L16" s="634"/>
      <c r="M16" s="635"/>
      <c r="N16" s="635"/>
      <c r="O16" s="635"/>
      <c r="P16" s="635"/>
      <c r="Q16" s="634"/>
      <c r="R16" s="634"/>
      <c r="S16" s="635"/>
      <c r="T16" s="635"/>
      <c r="U16" s="635"/>
      <c r="V16" s="635"/>
      <c r="W16" s="634"/>
      <c r="X16" s="634"/>
      <c r="Y16" s="635"/>
      <c r="Z16" s="635"/>
      <c r="AA16" s="635"/>
      <c r="AB16" s="764"/>
      <c r="AC16" s="182"/>
      <c r="AD16" s="764"/>
      <c r="AE16" s="764"/>
      <c r="AF16" s="764"/>
      <c r="AG16" s="764"/>
      <c r="AH16" s="764"/>
      <c r="AI16" s="764"/>
      <c r="AJ16" s="764"/>
    </row>
    <row r="17" spans="1:27" ht="14.5">
      <c r="A17" s="588" t="s">
        <v>307</v>
      </c>
      <c r="B17" s="667" t="s">
        <v>770</v>
      </c>
      <c r="C17" s="636" t="s">
        <v>771</v>
      </c>
      <c r="D17" s="636" t="s">
        <v>772</v>
      </c>
      <c r="E17" s="637">
        <v>35.6</v>
      </c>
      <c r="F17" s="637">
        <v>37.299999999999997</v>
      </c>
      <c r="G17" s="637">
        <v>37.1</v>
      </c>
      <c r="H17" s="808"/>
      <c r="I17" s="636"/>
      <c r="J17" s="636"/>
      <c r="K17" s="636"/>
      <c r="L17" s="636"/>
      <c r="M17" s="636"/>
      <c r="N17" s="637"/>
      <c r="O17" s="637"/>
      <c r="P17" s="637"/>
      <c r="Q17" s="636"/>
      <c r="R17" s="636"/>
      <c r="S17" s="636"/>
      <c r="T17" s="637"/>
      <c r="U17" s="637"/>
      <c r="V17" s="637"/>
      <c r="W17" s="636"/>
      <c r="X17" s="636"/>
      <c r="Y17" s="636"/>
      <c r="Z17" s="637"/>
      <c r="AA17" s="637"/>
    </row>
    <row r="18" spans="1:27" ht="15">
      <c r="A18" s="638" t="s">
        <v>773</v>
      </c>
      <c r="B18" s="668"/>
      <c r="C18" s="639"/>
      <c r="D18" s="639"/>
      <c r="E18" s="639"/>
      <c r="F18" s="639"/>
      <c r="G18" s="639"/>
      <c r="H18" s="808"/>
      <c r="I18" s="639"/>
      <c r="J18" s="639"/>
      <c r="K18" s="639"/>
      <c r="L18" s="639"/>
      <c r="M18" s="639"/>
      <c r="N18" s="639"/>
      <c r="O18" s="639"/>
      <c r="P18" s="639"/>
      <c r="Q18" s="639"/>
      <c r="R18" s="639"/>
      <c r="S18" s="639"/>
      <c r="T18" s="639"/>
      <c r="U18" s="639"/>
      <c r="V18" s="639"/>
      <c r="W18" s="639"/>
      <c r="X18" s="639"/>
      <c r="Y18" s="639"/>
      <c r="Z18" s="639"/>
      <c r="AA18" s="639"/>
    </row>
    <row r="19" spans="1:27">
      <c r="A19" s="588" t="s">
        <v>307</v>
      </c>
      <c r="B19" s="669">
        <v>3.9899999999999998E-2</v>
      </c>
      <c r="C19" s="640">
        <v>4.0300000000000002E-2</v>
      </c>
      <c r="D19" s="641" t="s">
        <v>774</v>
      </c>
      <c r="E19" s="641" t="s">
        <v>775</v>
      </c>
      <c r="F19" s="641" t="s">
        <v>776</v>
      </c>
      <c r="G19" s="642">
        <v>4.9500000000000002E-2</v>
      </c>
      <c r="H19" s="808"/>
      <c r="I19" s="640"/>
      <c r="J19" s="640"/>
      <c r="K19" s="640"/>
      <c r="L19" s="640"/>
      <c r="M19" s="641"/>
      <c r="N19" s="641"/>
      <c r="O19" s="641"/>
      <c r="P19" s="642"/>
      <c r="Q19" s="640"/>
      <c r="R19" s="640"/>
      <c r="S19" s="641"/>
      <c r="T19" s="641"/>
      <c r="U19" s="641"/>
      <c r="V19" s="642"/>
      <c r="W19" s="640"/>
      <c r="X19" s="640"/>
      <c r="Y19" s="641"/>
      <c r="Z19" s="641"/>
      <c r="AA19" s="641"/>
    </row>
    <row r="20" spans="1:27" ht="15">
      <c r="A20" s="638" t="s">
        <v>777</v>
      </c>
      <c r="B20" s="668"/>
      <c r="C20" s="639"/>
      <c r="D20" s="639"/>
      <c r="E20" s="639"/>
      <c r="F20" s="639"/>
      <c r="G20" s="639"/>
      <c r="H20" s="808"/>
      <c r="I20" s="639"/>
      <c r="J20" s="639"/>
      <c r="K20" s="639"/>
      <c r="L20" s="639"/>
      <c r="M20" s="639"/>
      <c r="N20" s="639"/>
      <c r="O20" s="639"/>
      <c r="P20" s="639"/>
      <c r="Q20" s="639"/>
      <c r="R20" s="639"/>
      <c r="S20" s="639"/>
      <c r="T20" s="639"/>
      <c r="U20" s="639"/>
      <c r="V20" s="639"/>
      <c r="W20" s="639"/>
      <c r="X20" s="639"/>
      <c r="Y20" s="639"/>
      <c r="Z20" s="639"/>
      <c r="AA20" s="639"/>
    </row>
    <row r="21" spans="1:27">
      <c r="A21" s="643" t="s">
        <v>307</v>
      </c>
      <c r="B21" s="670">
        <v>1.3</v>
      </c>
      <c r="C21" s="644">
        <v>1.4</v>
      </c>
      <c r="D21" s="644">
        <v>1.4</v>
      </c>
      <c r="E21" s="644">
        <v>1.7</v>
      </c>
      <c r="F21" s="644">
        <v>1.6</v>
      </c>
      <c r="G21" s="645">
        <v>1.6</v>
      </c>
      <c r="H21" s="808"/>
      <c r="I21" s="644"/>
      <c r="J21" s="644"/>
      <c r="K21" s="644"/>
      <c r="L21" s="644"/>
      <c r="M21" s="644"/>
      <c r="N21" s="644"/>
      <c r="O21" s="644"/>
      <c r="P21" s="645"/>
      <c r="Q21" s="644"/>
      <c r="R21" s="644"/>
      <c r="S21" s="644"/>
      <c r="T21" s="644"/>
      <c r="U21" s="644"/>
      <c r="V21" s="645"/>
      <c r="W21" s="644"/>
      <c r="X21" s="644"/>
      <c r="Y21" s="644"/>
      <c r="Z21" s="644"/>
      <c r="AA21" s="644"/>
    </row>
    <row r="22" spans="1:27">
      <c r="A22" s="254" t="s">
        <v>778</v>
      </c>
      <c r="B22" s="775"/>
      <c r="C22" s="775"/>
      <c r="D22" s="775"/>
      <c r="E22" s="775"/>
      <c r="F22" s="775"/>
      <c r="G22" s="775"/>
      <c r="H22" s="764"/>
      <c r="I22" s="764"/>
      <c r="J22" s="764"/>
      <c r="K22" s="764"/>
      <c r="L22" s="764"/>
      <c r="M22" s="764"/>
      <c r="N22" s="764"/>
      <c r="O22" s="764"/>
      <c r="P22" s="764"/>
      <c r="Q22" s="764"/>
      <c r="R22" s="764"/>
      <c r="S22" s="764"/>
      <c r="T22" s="764"/>
      <c r="U22" s="764"/>
      <c r="V22" s="764"/>
      <c r="W22" s="764"/>
      <c r="X22" s="764"/>
      <c r="Y22" s="764"/>
      <c r="Z22" s="764"/>
      <c r="AA22" s="764"/>
    </row>
    <row r="23" spans="1:27">
      <c r="A23" s="282" t="s">
        <v>779</v>
      </c>
      <c r="B23" s="252"/>
      <c r="C23" s="252"/>
      <c r="D23" s="252"/>
      <c r="E23" s="252"/>
      <c r="F23" s="252"/>
      <c r="G23" s="252"/>
      <c r="H23" s="808"/>
      <c r="I23" s="287"/>
      <c r="J23" s="287"/>
      <c r="K23" s="287"/>
      <c r="L23" s="287"/>
      <c r="M23" s="287"/>
      <c r="N23" s="287"/>
      <c r="O23" s="287"/>
      <c r="P23" s="253"/>
      <c r="Q23" s="253"/>
      <c r="R23" s="253"/>
      <c r="S23" s="253"/>
      <c r="T23" s="253"/>
      <c r="U23" s="253"/>
      <c r="V23" s="253"/>
      <c r="W23" s="253"/>
      <c r="X23" s="253"/>
      <c r="Y23" s="253"/>
      <c r="Z23" s="253"/>
      <c r="AA23" s="253"/>
    </row>
    <row r="24" spans="1:27">
      <c r="A24" s="250" t="s">
        <v>780</v>
      </c>
      <c r="B24" s="775"/>
      <c r="C24" s="775"/>
      <c r="D24" s="775"/>
      <c r="E24" s="775"/>
      <c r="F24" s="775"/>
      <c r="G24" s="775"/>
      <c r="H24" s="764"/>
      <c r="I24" s="764"/>
      <c r="J24" s="764"/>
      <c r="K24" s="764"/>
      <c r="L24" s="764"/>
      <c r="M24" s="764"/>
      <c r="N24" s="764"/>
      <c r="O24" s="764"/>
      <c r="P24" s="764"/>
      <c r="Q24" s="764"/>
      <c r="R24" s="764"/>
      <c r="S24" s="764"/>
      <c r="T24" s="764"/>
      <c r="U24" s="764"/>
      <c r="V24" s="764"/>
      <c r="W24" s="764"/>
      <c r="X24" s="764"/>
      <c r="Y24" s="764"/>
      <c r="Z24" s="764"/>
      <c r="AA24" s="764"/>
    </row>
    <row r="25" spans="1:27">
      <c r="A25" s="250" t="s">
        <v>781</v>
      </c>
      <c r="B25" s="775"/>
      <c r="C25" s="775"/>
      <c r="D25" s="775"/>
      <c r="E25" s="809"/>
      <c r="F25" s="809"/>
      <c r="G25" s="809"/>
      <c r="H25" s="764"/>
      <c r="I25" s="764"/>
      <c r="J25" s="764"/>
      <c r="K25" s="764"/>
      <c r="L25" s="764"/>
      <c r="M25" s="764"/>
      <c r="N25" s="764"/>
      <c r="O25" s="764"/>
      <c r="P25" s="764"/>
      <c r="Q25" s="764"/>
      <c r="R25" s="764"/>
      <c r="S25" s="764"/>
      <c r="T25" s="764"/>
      <c r="U25" s="764"/>
      <c r="V25" s="764"/>
      <c r="W25" s="764"/>
      <c r="X25" s="764"/>
      <c r="Y25" s="764"/>
      <c r="Z25" s="764"/>
      <c r="AA25" s="764"/>
    </row>
    <row r="26" spans="1:27">
      <c r="A26" s="303"/>
      <c r="B26" s="256"/>
      <c r="C26" s="256"/>
      <c r="D26" s="256"/>
      <c r="E26" s="256"/>
      <c r="F26" s="256"/>
      <c r="G26" s="256"/>
      <c r="H26" s="255"/>
      <c r="I26" s="764"/>
      <c r="J26" s="647"/>
      <c r="K26" s="647"/>
      <c r="L26" s="647"/>
      <c r="M26" s="647"/>
      <c r="N26" s="647"/>
      <c r="O26" s="647"/>
      <c r="P26" s="647"/>
      <c r="Q26" s="647"/>
      <c r="R26" s="647"/>
      <c r="S26" s="647"/>
      <c r="T26" s="647"/>
      <c r="U26" s="647"/>
      <c r="V26" s="647"/>
      <c r="W26" s="647"/>
      <c r="X26" s="647"/>
      <c r="Y26" s="647"/>
      <c r="Z26" s="647"/>
      <c r="AA26" s="647"/>
    </row>
    <row r="27" spans="1:27">
      <c r="A27" s="255"/>
      <c r="B27" s="764"/>
      <c r="C27" s="764"/>
      <c r="D27" s="775"/>
      <c r="E27" s="775"/>
      <c r="F27" s="775"/>
      <c r="G27" s="775"/>
      <c r="H27" s="764"/>
      <c r="I27" s="764"/>
      <c r="J27" s="764"/>
      <c r="K27" s="764"/>
      <c r="L27" s="764"/>
      <c r="M27" s="764"/>
      <c r="N27" s="764"/>
      <c r="O27" s="764"/>
      <c r="P27" s="764"/>
      <c r="Q27" s="764"/>
      <c r="R27" s="764"/>
      <c r="S27" s="764"/>
      <c r="T27" s="764"/>
      <c r="U27" s="764"/>
      <c r="V27" s="764"/>
      <c r="W27" s="764"/>
      <c r="X27" s="764"/>
      <c r="Y27" s="764"/>
      <c r="Z27" s="764"/>
      <c r="AA27" s="764"/>
    </row>
    <row r="28" spans="1:27">
      <c r="A28" s="255"/>
      <c r="B28" s="764"/>
      <c r="C28" s="775"/>
      <c r="D28" s="775"/>
      <c r="E28" s="775"/>
      <c r="F28" s="775"/>
      <c r="G28" s="775"/>
      <c r="H28" s="764"/>
      <c r="I28" s="764"/>
      <c r="J28" s="764"/>
      <c r="K28" s="764"/>
      <c r="L28" s="764"/>
      <c r="M28" s="764"/>
      <c r="N28" s="764"/>
      <c r="O28" s="764"/>
      <c r="P28" s="764"/>
      <c r="Q28" s="764"/>
      <c r="R28" s="764"/>
      <c r="S28" s="764"/>
      <c r="T28" s="764"/>
      <c r="U28" s="764"/>
      <c r="V28" s="764"/>
      <c r="W28" s="764"/>
      <c r="X28" s="764"/>
      <c r="Y28" s="764"/>
      <c r="Z28" s="764"/>
      <c r="AA28" s="764"/>
    </row>
    <row r="29" spans="1:27">
      <c r="A29" s="255"/>
      <c r="B29" s="775"/>
      <c r="C29" s="775"/>
      <c r="D29" s="775"/>
      <c r="E29" s="775"/>
      <c r="F29" s="775"/>
      <c r="G29" s="775"/>
      <c r="H29" s="764"/>
      <c r="I29" s="764"/>
      <c r="J29" s="764"/>
      <c r="K29" s="764"/>
      <c r="L29" s="764"/>
      <c r="M29" s="764"/>
      <c r="N29" s="764"/>
      <c r="O29" s="764"/>
      <c r="P29" s="764"/>
      <c r="Q29" s="764"/>
      <c r="R29" s="764"/>
      <c r="S29" s="764"/>
      <c r="T29" s="764"/>
      <c r="U29" s="764"/>
      <c r="V29" s="764"/>
      <c r="W29" s="764"/>
      <c r="X29" s="764"/>
      <c r="Y29" s="764"/>
      <c r="Z29" s="764"/>
      <c r="AA29" s="764"/>
    </row>
    <row r="30" spans="1:27">
      <c r="A30" s="255"/>
      <c r="B30" s="775"/>
      <c r="C30" s="775"/>
      <c r="D30" s="775"/>
      <c r="E30" s="775"/>
      <c r="F30" s="775"/>
      <c r="G30" s="775"/>
      <c r="H30" s="764"/>
      <c r="I30" s="764"/>
      <c r="J30" s="764"/>
      <c r="K30" s="764"/>
      <c r="L30" s="764"/>
      <c r="M30" s="764"/>
      <c r="N30" s="764"/>
      <c r="O30" s="764"/>
      <c r="P30" s="764"/>
      <c r="Q30" s="764"/>
      <c r="R30" s="764"/>
      <c r="S30" s="764"/>
      <c r="T30" s="764"/>
      <c r="U30" s="764"/>
      <c r="V30" s="764"/>
      <c r="W30" s="764"/>
      <c r="X30" s="764"/>
      <c r="Y30" s="764"/>
      <c r="Z30" s="764"/>
      <c r="AA30" s="764"/>
    </row>
  </sheetData>
  <phoneticPr fontId="12" type="noConversion"/>
  <conditionalFormatting sqref="B8:C10">
    <cfRule type="expression" dxfId="92" priority="268">
      <formula>#REF!=0</formula>
    </cfRule>
  </conditionalFormatting>
  <conditionalFormatting sqref="B17:C18">
    <cfRule type="expression" dxfId="91" priority="251">
      <formula>#REF!=0</formula>
    </cfRule>
  </conditionalFormatting>
  <conditionalFormatting sqref="B16:D16">
    <cfRule type="expression" dxfId="90" priority="613">
      <formula>#REF!=0</formula>
    </cfRule>
  </conditionalFormatting>
  <conditionalFormatting sqref="B11:G11">
    <cfRule type="expression" dxfId="89" priority="570">
      <formula>#REF!=0</formula>
    </cfRule>
  </conditionalFormatting>
  <conditionalFormatting sqref="B20:G23">
    <cfRule type="expression" dxfId="88" priority="252">
      <formula>#REF!=0</formula>
    </cfRule>
  </conditionalFormatting>
  <conditionalFormatting sqref="B7:H7">
    <cfRule type="expression" dxfId="87" priority="475">
      <formula>#REF!=0</formula>
    </cfRule>
  </conditionalFormatting>
  <conditionalFormatting sqref="B14:AA14">
    <cfRule type="expression" dxfId="86" priority="11">
      <formula>#REF!=0</formula>
    </cfRule>
  </conditionalFormatting>
  <conditionalFormatting sqref="D17">
    <cfRule type="expression" dxfId="85" priority="329">
      <formula>#REF!=0</formula>
    </cfRule>
  </conditionalFormatting>
  <conditionalFormatting sqref="D18:F18">
    <cfRule type="expression" dxfId="84" priority="610">
      <formula>#REF!=0</formula>
    </cfRule>
  </conditionalFormatting>
  <conditionalFormatting sqref="D8:G10">
    <cfRule type="expression" dxfId="83" priority="346">
      <formula>#REF!=0</formula>
    </cfRule>
  </conditionalFormatting>
  <conditionalFormatting sqref="E16:G18">
    <cfRule type="expression" dxfId="82" priority="402">
      <formula>#REF!=0</formula>
    </cfRule>
  </conditionalFormatting>
  <conditionalFormatting sqref="H8:H9">
    <cfRule type="expression" dxfId="81" priority="1261">
      <formula>U8=0</formula>
    </cfRule>
  </conditionalFormatting>
  <conditionalFormatting sqref="H10:H11">
    <cfRule type="expression" dxfId="80" priority="684">
      <formula>#REF!=0</formula>
    </cfRule>
  </conditionalFormatting>
  <conditionalFormatting sqref="I7:I11">
    <cfRule type="expression" dxfId="79" priority="2">
      <formula>#REF!=0</formula>
    </cfRule>
  </conditionalFormatting>
  <conditionalFormatting sqref="I8:I9">
    <cfRule type="expression" dxfId="78" priority="3">
      <formula>L8=0</formula>
    </cfRule>
  </conditionalFormatting>
  <conditionalFormatting sqref="I17:I18">
    <cfRule type="expression" dxfId="77" priority="4">
      <formula>#REF!=0</formula>
    </cfRule>
  </conditionalFormatting>
  <conditionalFormatting sqref="I16:M16 Q16:S16 W16:Y16">
    <cfRule type="expression" dxfId="76" priority="27">
      <formula>#REF!=0</formula>
    </cfRule>
  </conditionalFormatting>
  <conditionalFormatting sqref="I20:AA23">
    <cfRule type="expression" dxfId="75" priority="5">
      <formula>#REF!=0</formula>
    </cfRule>
  </conditionalFormatting>
  <conditionalFormatting sqref="J17:L18 Q17:R18 W17:X18">
    <cfRule type="expression" dxfId="74" priority="15">
      <formula>#REF!=0</formula>
    </cfRule>
  </conditionalFormatting>
  <conditionalFormatting sqref="J7:AA11">
    <cfRule type="expression" dxfId="73" priority="12">
      <formula>#REF!=0</formula>
    </cfRule>
  </conditionalFormatting>
  <conditionalFormatting sqref="J26:AA26">
    <cfRule type="expression" dxfId="72" priority="1">
      <formula>#REF!=0</formula>
    </cfRule>
  </conditionalFormatting>
  <conditionalFormatting sqref="M17 S17 Y17">
    <cfRule type="expression" dxfId="71" priority="19">
      <formula>#REF!=0</formula>
    </cfRule>
  </conditionalFormatting>
  <conditionalFormatting sqref="M18:O18 S18:U18 Y18:AA18">
    <cfRule type="expression" dxfId="70" priority="26">
      <formula>#REF!=0</formula>
    </cfRule>
  </conditionalFormatting>
  <conditionalFormatting sqref="N16:P18 T16:V18 Z16:AA18">
    <cfRule type="expression" dxfId="69" priority="20">
      <formula>#REF!=0</formula>
    </cfRule>
  </conditionalFormatting>
  <conditionalFormatting sqref="W7:AA7">
    <cfRule type="expression" dxfId="68" priority="297">
      <formula>#REF!=0</formula>
    </cfRule>
  </conditionalFormatting>
  <conditionalFormatting sqref="W11:AA11">
    <cfRule type="expression" dxfId="67" priority="295">
      <formula>#REF!=0</formula>
    </cfRule>
  </conditionalFormatting>
  <conditionalFormatting sqref="Z20:AA20">
    <cfRule type="expression" dxfId="66" priority="28">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6D36-6C3B-4BC7-9BE6-FC53CF39C6C2}">
  <sheetPr>
    <tabColor theme="5"/>
    <outlinePr summaryRight="0"/>
  </sheetPr>
  <dimension ref="A1:AH27"/>
  <sheetViews>
    <sheetView showGridLines="0" zoomScaleNormal="100" workbookViewId="0"/>
  </sheetViews>
  <sheetFormatPr defaultColWidth="9.453125" defaultRowHeight="12.5"/>
  <cols>
    <col min="1" max="1" width="45.54296875" style="4" customWidth="1"/>
    <col min="2" max="42" width="9.54296875" style="4" customWidth="1"/>
    <col min="43" max="16384" width="9.453125" style="4"/>
  </cols>
  <sheetData>
    <row r="1" spans="1:34" ht="39.75" customHeight="1">
      <c r="A1" s="3" t="s">
        <v>33</v>
      </c>
      <c r="B1" s="764"/>
      <c r="C1" s="764"/>
      <c r="D1" s="764"/>
      <c r="E1" s="764"/>
      <c r="F1" s="764"/>
      <c r="G1" s="3"/>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row>
    <row r="2" spans="1:34" ht="39.75" customHeight="1" thickBot="1">
      <c r="A2" s="901" t="s">
        <v>26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764"/>
      <c r="AC2" s="764"/>
      <c r="AD2" s="764"/>
      <c r="AE2" s="9"/>
      <c r="AF2" s="9"/>
      <c r="AG2" s="9"/>
      <c r="AH2" s="9"/>
    </row>
    <row r="3" spans="1:34">
      <c r="A3" s="764"/>
      <c r="B3" s="764"/>
      <c r="C3" s="764"/>
      <c r="D3" s="764"/>
      <c r="E3" s="764"/>
      <c r="F3" s="183"/>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row>
    <row r="4" spans="1:34" s="180" customFormat="1" ht="13">
      <c r="A4" s="527" t="s">
        <v>687</v>
      </c>
      <c r="F4" s="183"/>
      <c r="G4" s="6"/>
      <c r="AB4" s="764"/>
      <c r="AC4" s="764"/>
      <c r="AD4" s="764"/>
    </row>
    <row r="5" spans="1:34" s="181" customFormat="1" ht="18.75" customHeight="1">
      <c r="A5" s="599"/>
      <c r="B5" s="397" t="s">
        <v>740</v>
      </c>
      <c r="C5" s="397" t="s">
        <v>741</v>
      </c>
      <c r="D5" s="397" t="s">
        <v>742</v>
      </c>
      <c r="E5" s="397" t="s">
        <v>743</v>
      </c>
      <c r="F5" s="397" t="s">
        <v>744</v>
      </c>
      <c r="G5" s="397" t="s">
        <v>745</v>
      </c>
      <c r="H5" s="27"/>
      <c r="I5" s="397" t="s">
        <v>291</v>
      </c>
      <c r="J5" s="397" t="s">
        <v>459</v>
      </c>
      <c r="K5" s="397" t="s">
        <v>460</v>
      </c>
      <c r="L5" s="397" t="s">
        <v>461</v>
      </c>
      <c r="M5" s="397" t="s">
        <v>322</v>
      </c>
      <c r="N5" s="397" t="s">
        <v>462</v>
      </c>
      <c r="O5" s="397" t="s">
        <v>463</v>
      </c>
      <c r="P5" s="397" t="s">
        <v>464</v>
      </c>
      <c r="Q5" s="397" t="s">
        <v>465</v>
      </c>
      <c r="R5" s="397" t="s">
        <v>466</v>
      </c>
      <c r="S5" s="397" t="s">
        <v>467</v>
      </c>
      <c r="T5" s="397" t="s">
        <v>468</v>
      </c>
      <c r="U5" s="397" t="s">
        <v>714</v>
      </c>
      <c r="V5" s="397" t="s">
        <v>746</v>
      </c>
      <c r="W5" s="397" t="s">
        <v>747</v>
      </c>
      <c r="X5" s="397" t="s">
        <v>748</v>
      </c>
      <c r="Y5" s="397" t="s">
        <v>749</v>
      </c>
      <c r="Z5" s="397" t="s">
        <v>750</v>
      </c>
      <c r="AA5" s="397" t="s">
        <v>751</v>
      </c>
      <c r="AB5" s="764"/>
      <c r="AC5" s="764"/>
      <c r="AD5" s="764"/>
    </row>
    <row r="6" spans="1:34" s="181" customFormat="1" ht="15" customHeight="1">
      <c r="A6" s="676" t="s">
        <v>782</v>
      </c>
      <c r="B6" s="698"/>
      <c r="C6" s="677"/>
      <c r="D6" s="677"/>
      <c r="E6" s="677"/>
      <c r="F6" s="677"/>
      <c r="G6" s="678"/>
      <c r="H6" s="25"/>
      <c r="I6" s="693"/>
      <c r="J6" s="603"/>
      <c r="K6" s="603"/>
      <c r="L6" s="603"/>
      <c r="M6" s="603"/>
      <c r="N6" s="603"/>
      <c r="O6" s="603"/>
      <c r="P6" s="603"/>
      <c r="Q6" s="603"/>
      <c r="R6" s="603"/>
      <c r="S6" s="603"/>
      <c r="T6" s="603"/>
      <c r="U6" s="603"/>
      <c r="V6" s="603"/>
      <c r="W6" s="603"/>
      <c r="X6" s="603"/>
      <c r="Y6" s="603"/>
      <c r="Z6" s="603"/>
      <c r="AA6" s="603"/>
      <c r="AB6" s="764"/>
      <c r="AC6" s="764"/>
      <c r="AD6" s="764"/>
    </row>
    <row r="7" spans="1:34" s="180" customFormat="1">
      <c r="A7" s="679" t="s">
        <v>713</v>
      </c>
      <c r="B7" s="699">
        <f>SUM(I7:K7)</f>
        <v>120.42</v>
      </c>
      <c r="C7" s="680">
        <f>SUM(L7:O7)</f>
        <v>161.07599999999999</v>
      </c>
      <c r="D7" s="680">
        <f>SUM(P7:S7)</f>
        <v>160.19800000000001</v>
      </c>
      <c r="E7" s="680">
        <f>SUM(T7:W7)</f>
        <v>78.662999999999997</v>
      </c>
      <c r="F7" s="680">
        <v>0</v>
      </c>
      <c r="G7" s="680">
        <v>0</v>
      </c>
      <c r="H7" s="28"/>
      <c r="I7" s="621">
        <v>38.438000000000002</v>
      </c>
      <c r="J7" s="602">
        <v>38.658000000000001</v>
      </c>
      <c r="K7" s="602">
        <v>43.323999999999998</v>
      </c>
      <c r="L7" s="602">
        <v>40.196000000000005</v>
      </c>
      <c r="M7" s="602">
        <v>46.317</v>
      </c>
      <c r="N7" s="602">
        <v>33.54</v>
      </c>
      <c r="O7" s="602">
        <v>41.022999999999996</v>
      </c>
      <c r="P7" s="602">
        <v>50.2</v>
      </c>
      <c r="Q7" s="602">
        <v>33.281999999999996</v>
      </c>
      <c r="R7" s="602">
        <v>35.270000000000003</v>
      </c>
      <c r="S7" s="602">
        <v>41.445999999999998</v>
      </c>
      <c r="T7" s="602">
        <v>42.778999999999996</v>
      </c>
      <c r="U7" s="904">
        <v>30.151</v>
      </c>
      <c r="V7" s="602">
        <v>5.7330000000000005</v>
      </c>
      <c r="W7" s="602"/>
      <c r="X7" s="602"/>
      <c r="Y7" s="602"/>
      <c r="Z7" s="602"/>
      <c r="AA7" s="602"/>
      <c r="AB7" s="764"/>
      <c r="AC7" s="764"/>
      <c r="AD7" s="764"/>
    </row>
    <row r="8" spans="1:34" s="180" customFormat="1">
      <c r="A8" s="679" t="s">
        <v>715</v>
      </c>
      <c r="B8" s="699">
        <f>SUM(I8:K8)</f>
        <v>79.786000000000001</v>
      </c>
      <c r="C8" s="680">
        <f>SUM(L8:O8)</f>
        <v>100.137</v>
      </c>
      <c r="D8" s="680">
        <f>SUM(P8:S8)</f>
        <v>81.366</v>
      </c>
      <c r="E8" s="680">
        <f>SUM(T8:W8)</f>
        <v>0</v>
      </c>
      <c r="F8" s="680">
        <v>0</v>
      </c>
      <c r="G8" s="680">
        <v>0</v>
      </c>
      <c r="H8" s="24"/>
      <c r="I8" s="621">
        <v>25.055999999999997</v>
      </c>
      <c r="J8" s="602">
        <v>26.523</v>
      </c>
      <c r="K8" s="602">
        <v>28.207000000000001</v>
      </c>
      <c r="L8" s="602">
        <v>27.085000000000001</v>
      </c>
      <c r="M8" s="602">
        <v>18.847999999999999</v>
      </c>
      <c r="N8" s="602">
        <v>21.073999999999998</v>
      </c>
      <c r="O8" s="602">
        <v>33.130000000000003</v>
      </c>
      <c r="P8" s="602">
        <v>31.496999999999996</v>
      </c>
      <c r="Q8" s="602">
        <v>12.181000000000001</v>
      </c>
      <c r="R8" s="602">
        <v>30.940999999999999</v>
      </c>
      <c r="S8" s="602">
        <v>6.7470000000000008</v>
      </c>
      <c r="T8" s="602"/>
      <c r="U8" s="602"/>
      <c r="V8" s="602"/>
      <c r="W8" s="602"/>
      <c r="X8" s="602"/>
      <c r="Y8" s="602"/>
      <c r="Z8" s="602"/>
      <c r="AA8" s="602"/>
      <c r="AB8" s="764"/>
      <c r="AC8" s="764"/>
      <c r="AD8" s="764"/>
    </row>
    <row r="9" spans="1:34" s="245" customFormat="1" ht="13">
      <c r="A9" s="676" t="s">
        <v>110</v>
      </c>
      <c r="B9" s="698">
        <f>SUM(B7:B8)</f>
        <v>200.20600000000002</v>
      </c>
      <c r="C9" s="677">
        <f>SUM(C7:C8)</f>
        <v>261.21299999999997</v>
      </c>
      <c r="D9" s="677">
        <f>SUM(D7:D8)</f>
        <v>241.56400000000002</v>
      </c>
      <c r="E9" s="677">
        <f>SUM(E7:E8)</f>
        <v>78.662999999999997</v>
      </c>
      <c r="F9" s="677">
        <v>0</v>
      </c>
      <c r="G9" s="677">
        <v>0</v>
      </c>
      <c r="H9" s="25"/>
      <c r="I9" s="693">
        <f t="shared" ref="I9:K9" si="0">SUM(I7:I8)</f>
        <v>63.494</v>
      </c>
      <c r="J9" s="603">
        <f t="shared" si="0"/>
        <v>65.180999999999997</v>
      </c>
      <c r="K9" s="603">
        <f t="shared" si="0"/>
        <v>71.531000000000006</v>
      </c>
      <c r="L9" s="603">
        <f t="shared" ref="L9:V9" si="1">SUM(L7:L8)</f>
        <v>67.281000000000006</v>
      </c>
      <c r="M9" s="603">
        <f t="shared" si="1"/>
        <v>65.164999999999992</v>
      </c>
      <c r="N9" s="603">
        <f t="shared" si="1"/>
        <v>54.613999999999997</v>
      </c>
      <c r="O9" s="603">
        <f t="shared" si="1"/>
        <v>74.152999999999992</v>
      </c>
      <c r="P9" s="603">
        <f t="shared" si="1"/>
        <v>81.697000000000003</v>
      </c>
      <c r="Q9" s="603">
        <f t="shared" si="1"/>
        <v>45.462999999999994</v>
      </c>
      <c r="R9" s="603">
        <f t="shared" si="1"/>
        <v>66.210999999999999</v>
      </c>
      <c r="S9" s="603">
        <f t="shared" si="1"/>
        <v>48.192999999999998</v>
      </c>
      <c r="T9" s="603">
        <f t="shared" si="1"/>
        <v>42.778999999999996</v>
      </c>
      <c r="U9" s="603">
        <f t="shared" si="1"/>
        <v>30.151</v>
      </c>
      <c r="V9" s="603">
        <f t="shared" si="1"/>
        <v>5.7330000000000005</v>
      </c>
      <c r="W9" s="603"/>
      <c r="X9" s="603"/>
      <c r="Y9" s="603"/>
      <c r="Z9" s="603"/>
      <c r="AA9" s="603"/>
      <c r="AB9" s="764"/>
      <c r="AC9" s="764"/>
      <c r="AD9" s="764"/>
    </row>
    <row r="10" spans="1:34" s="181" customFormat="1" ht="15" customHeight="1">
      <c r="A10" s="676" t="s">
        <v>783</v>
      </c>
      <c r="B10" s="700"/>
      <c r="C10" s="681"/>
      <c r="D10" s="677"/>
      <c r="E10" s="677"/>
      <c r="F10" s="677"/>
      <c r="G10" s="678"/>
      <c r="H10" s="25"/>
      <c r="I10" s="693"/>
      <c r="J10" s="603"/>
      <c r="K10" s="603"/>
      <c r="L10" s="603"/>
      <c r="M10" s="603"/>
      <c r="N10" s="603"/>
      <c r="O10" s="603"/>
      <c r="P10" s="603"/>
      <c r="Q10" s="603"/>
      <c r="R10" s="603"/>
      <c r="S10" s="603"/>
      <c r="T10" s="603"/>
      <c r="U10" s="603"/>
      <c r="V10" s="603"/>
      <c r="W10" s="603"/>
      <c r="X10" s="603"/>
      <c r="Y10" s="603"/>
      <c r="Z10" s="603"/>
      <c r="AA10" s="603"/>
      <c r="AB10" s="182"/>
      <c r="AC10" s="182"/>
      <c r="AD10" s="182"/>
    </row>
    <row r="11" spans="1:34">
      <c r="A11" s="679" t="s">
        <v>716</v>
      </c>
      <c r="B11" s="699">
        <f t="shared" ref="B11:B13" si="2">SUM(I11:K11)</f>
        <v>61.882091378383379</v>
      </c>
      <c r="C11" s="680">
        <f t="shared" ref="C11:C13" si="3">SUM(L11:O11)</f>
        <v>107.48701345393428</v>
      </c>
      <c r="D11" s="680">
        <f t="shared" ref="D11:D12" si="4">SUM(P11:S11)</f>
        <v>73.230464699999999</v>
      </c>
      <c r="E11" s="680">
        <f>SUM(T11:W11)</f>
        <v>78.018735399999997</v>
      </c>
      <c r="F11" s="680">
        <v>85.535191899999901</v>
      </c>
      <c r="G11" s="680">
        <v>45.824962646457479</v>
      </c>
      <c r="H11" s="28"/>
      <c r="I11" s="621">
        <v>8.6769999999999996</v>
      </c>
      <c r="J11" s="602">
        <v>11.746061378383372</v>
      </c>
      <c r="K11" s="602">
        <v>41.459030000000006</v>
      </c>
      <c r="L11" s="602">
        <v>24.109877000000001</v>
      </c>
      <c r="M11" s="602">
        <v>9.3725449999999988</v>
      </c>
      <c r="N11" s="602">
        <v>23.780166837045616</v>
      </c>
      <c r="O11" s="602">
        <v>50.224424616888662</v>
      </c>
      <c r="P11" s="602">
        <v>24.242516999999999</v>
      </c>
      <c r="Q11" s="602">
        <v>0.6607847</v>
      </c>
      <c r="R11" s="602">
        <v>9.6219999999999999</v>
      </c>
      <c r="S11" s="602">
        <f>38705.163/1000</f>
        <v>38.705162999999999</v>
      </c>
      <c r="T11" s="602">
        <f>19007.034/1000</f>
        <v>19.007034000000001</v>
      </c>
      <c r="U11" s="602">
        <v>0</v>
      </c>
      <c r="V11" s="602">
        <f>17120.9484/1000</f>
        <v>17.1209484</v>
      </c>
      <c r="W11" s="602">
        <f>41890.753/1000</f>
        <v>41.890752999999997</v>
      </c>
      <c r="X11" s="602">
        <f>22287.695/1000</f>
        <v>22.287694999999999</v>
      </c>
      <c r="Y11" s="602">
        <f>327.2719/1000</f>
        <v>0.3272719</v>
      </c>
      <c r="Z11" s="602">
        <f>12677.5253/1000</f>
        <v>12.677525299999999</v>
      </c>
      <c r="AA11" s="602">
        <f>50242.6996999999/1000</f>
        <v>50.242699699999903</v>
      </c>
      <c r="AB11" s="764"/>
      <c r="AC11" s="764"/>
      <c r="AD11" s="764"/>
      <c r="AE11" s="764"/>
      <c r="AF11" s="764"/>
      <c r="AG11" s="764"/>
      <c r="AH11" s="764"/>
    </row>
    <row r="12" spans="1:34">
      <c r="A12" s="679" t="s">
        <v>713</v>
      </c>
      <c r="B12" s="699">
        <f t="shared" si="2"/>
        <v>280.1816</v>
      </c>
      <c r="C12" s="680">
        <f>SUM(L12:O12)</f>
        <v>415.89390000000003</v>
      </c>
      <c r="D12" s="680">
        <f t="shared" si="4"/>
        <v>427.04203935999999</v>
      </c>
      <c r="E12" s="680">
        <f>SUM(T12:W12)</f>
        <v>229.36959895770002</v>
      </c>
      <c r="F12" s="680">
        <v>0</v>
      </c>
      <c r="G12" s="680">
        <v>0</v>
      </c>
      <c r="H12" s="28"/>
      <c r="I12" s="621">
        <v>67.523499999999999</v>
      </c>
      <c r="J12" s="602">
        <v>95.737800000000007</v>
      </c>
      <c r="K12" s="602">
        <v>116.92029999999998</v>
      </c>
      <c r="L12" s="602">
        <v>115.15679999999999</v>
      </c>
      <c r="M12" s="602">
        <v>84.348600000000005</v>
      </c>
      <c r="N12" s="602">
        <v>84.008300000000006</v>
      </c>
      <c r="O12" s="602">
        <v>132.3802</v>
      </c>
      <c r="P12" s="602">
        <v>141.81479999999999</v>
      </c>
      <c r="Q12" s="602">
        <v>54.54</v>
      </c>
      <c r="R12" s="602">
        <v>92.153999999999996</v>
      </c>
      <c r="S12" s="602">
        <f>138533.23936/1000</f>
        <v>138.53323936000001</v>
      </c>
      <c r="T12" s="602">
        <f>108853.9989577/1000</f>
        <v>108.8539989577</v>
      </c>
      <c r="U12" s="602">
        <f>28164.2/1000</f>
        <v>28.164200000000001</v>
      </c>
      <c r="V12" s="602">
        <f>72995.2/1000</f>
        <v>72.995199999999997</v>
      </c>
      <c r="W12" s="602">
        <f>19356.2/1000</f>
        <v>19.356200000000001</v>
      </c>
      <c r="X12" s="602"/>
      <c r="Y12" s="602"/>
      <c r="Z12" s="602"/>
      <c r="AA12" s="602"/>
      <c r="AB12" s="764"/>
      <c r="AC12" s="764"/>
      <c r="AD12" s="764"/>
      <c r="AE12" s="764"/>
      <c r="AF12" s="764"/>
      <c r="AG12" s="764"/>
      <c r="AH12" s="764"/>
    </row>
    <row r="13" spans="1:34" s="180" customFormat="1">
      <c r="A13" s="679" t="s">
        <v>715</v>
      </c>
      <c r="B13" s="699">
        <f t="shared" si="2"/>
        <v>330.93984999999998</v>
      </c>
      <c r="C13" s="680">
        <f t="shared" si="3"/>
        <v>363.76106149999998</v>
      </c>
      <c r="D13" s="680">
        <f>SUM(P13:S13)</f>
        <v>352.54671099999996</v>
      </c>
      <c r="E13" s="680">
        <f>SUM(T13:W13)</f>
        <v>17.278700000000001</v>
      </c>
      <c r="F13" s="680">
        <v>0</v>
      </c>
      <c r="G13" s="680">
        <v>0</v>
      </c>
      <c r="H13" s="24"/>
      <c r="I13" s="621">
        <v>119.64815</v>
      </c>
      <c r="J13" s="602">
        <v>92.200924999999984</v>
      </c>
      <c r="K13" s="602">
        <v>119.09077500000001</v>
      </c>
      <c r="L13" s="602">
        <v>105.83663949999999</v>
      </c>
      <c r="M13" s="602">
        <v>63.700215</v>
      </c>
      <c r="N13" s="602">
        <v>73.121600999999998</v>
      </c>
      <c r="O13" s="602">
        <v>121.10260599999999</v>
      </c>
      <c r="P13" s="602">
        <v>116.092803</v>
      </c>
      <c r="Q13" s="602">
        <v>69.094999999999999</v>
      </c>
      <c r="R13" s="602">
        <v>109.85030799999998</v>
      </c>
      <c r="S13" s="602">
        <f>57508.6/1000</f>
        <v>57.508600000000001</v>
      </c>
      <c r="T13" s="602">
        <f>17278.7/1000</f>
        <v>17.278700000000001</v>
      </c>
      <c r="U13" s="602"/>
      <c r="V13" s="602"/>
      <c r="W13" s="602"/>
      <c r="X13" s="602"/>
      <c r="Y13" s="602"/>
      <c r="Z13" s="602"/>
      <c r="AA13" s="602"/>
      <c r="AB13" s="179"/>
      <c r="AC13" s="179"/>
      <c r="AD13" s="179"/>
    </row>
    <row r="14" spans="1:34" s="245" customFormat="1" ht="13.5" thickBot="1">
      <c r="A14" s="690" t="s">
        <v>110</v>
      </c>
      <c r="B14" s="701">
        <f>SUM(B11:B13)</f>
        <v>673.00354137838337</v>
      </c>
      <c r="C14" s="691">
        <f>SUM(C11:C13)</f>
        <v>887.14197495393432</v>
      </c>
      <c r="D14" s="691">
        <f>SUM(D11:D13)</f>
        <v>852.81921505999992</v>
      </c>
      <c r="E14" s="691">
        <f>SUM(E11:E13)</f>
        <v>324.66703435770006</v>
      </c>
      <c r="F14" s="691">
        <v>85.535191899999901</v>
      </c>
      <c r="G14" s="691">
        <v>45.824962646457479</v>
      </c>
      <c r="H14" s="25"/>
      <c r="I14" s="694">
        <f t="shared" ref="I14:K14" si="5">SUM(I11:I13)</f>
        <v>195.84865000000002</v>
      </c>
      <c r="J14" s="692">
        <f t="shared" si="5"/>
        <v>199.68478637838336</v>
      </c>
      <c r="K14" s="692">
        <f t="shared" si="5"/>
        <v>277.47010499999999</v>
      </c>
      <c r="L14" s="692">
        <f t="shared" ref="L14:Q14" si="6">SUM(L11:L13)</f>
        <v>245.10331649999998</v>
      </c>
      <c r="M14" s="692">
        <f t="shared" si="6"/>
        <v>157.42135999999999</v>
      </c>
      <c r="N14" s="692">
        <f t="shared" si="6"/>
        <v>180.91006783704563</v>
      </c>
      <c r="O14" s="692">
        <f t="shared" si="6"/>
        <v>303.70723061688864</v>
      </c>
      <c r="P14" s="692">
        <f t="shared" si="6"/>
        <v>282.15012000000002</v>
      </c>
      <c r="Q14" s="692">
        <f t="shared" si="6"/>
        <v>124.2957847</v>
      </c>
      <c r="R14" s="692">
        <f t="shared" ref="R14:AA14" si="7">SUM(R11:R13)</f>
        <v>211.62630799999999</v>
      </c>
      <c r="S14" s="692">
        <f t="shared" si="7"/>
        <v>234.74700236000001</v>
      </c>
      <c r="T14" s="692">
        <f t="shared" si="7"/>
        <v>145.13973295770001</v>
      </c>
      <c r="U14" s="692">
        <f t="shared" si="7"/>
        <v>28.164200000000001</v>
      </c>
      <c r="V14" s="692">
        <f t="shared" si="7"/>
        <v>90.1161484</v>
      </c>
      <c r="W14" s="692">
        <f t="shared" si="7"/>
        <v>61.246952999999998</v>
      </c>
      <c r="X14" s="692">
        <f t="shared" si="7"/>
        <v>22.287694999999999</v>
      </c>
      <c r="Y14" s="692">
        <f t="shared" si="7"/>
        <v>0.3272719</v>
      </c>
      <c r="Z14" s="692">
        <f t="shared" si="7"/>
        <v>12.677525299999999</v>
      </c>
      <c r="AA14" s="692">
        <f t="shared" si="7"/>
        <v>50.242699699999903</v>
      </c>
      <c r="AB14" s="187"/>
      <c r="AC14" s="187"/>
      <c r="AD14" s="187"/>
    </row>
    <row r="15" spans="1:34" s="181" customFormat="1" ht="15" customHeight="1">
      <c r="A15" s="686" t="s">
        <v>784</v>
      </c>
      <c r="B15" s="702"/>
      <c r="C15" s="687"/>
      <c r="D15" s="688"/>
      <c r="E15" s="688"/>
      <c r="F15" s="688"/>
      <c r="G15" s="689"/>
      <c r="H15" s="25"/>
      <c r="I15" s="695"/>
      <c r="J15" s="618"/>
      <c r="K15" s="618"/>
      <c r="L15" s="618"/>
      <c r="M15" s="618"/>
      <c r="N15" s="618"/>
      <c r="O15" s="618"/>
      <c r="P15" s="618"/>
      <c r="Q15" s="618"/>
      <c r="R15" s="618"/>
      <c r="S15" s="618"/>
      <c r="T15" s="618"/>
      <c r="U15" s="618"/>
      <c r="V15" s="618"/>
      <c r="W15" s="618"/>
      <c r="X15" s="618"/>
      <c r="Y15" s="618"/>
      <c r="Z15" s="618"/>
      <c r="AA15" s="618"/>
      <c r="AB15" s="182"/>
      <c r="AC15" s="182"/>
      <c r="AD15" s="182"/>
    </row>
    <row r="16" spans="1:34">
      <c r="A16" s="679" t="s">
        <v>713</v>
      </c>
      <c r="B16" s="699">
        <f t="shared" ref="B16:B17" si="8">SUM(I16:K16)</f>
        <v>161.537791</v>
      </c>
      <c r="C16" s="680">
        <f>SUM(L16:O16)</f>
        <v>209.51471000000001</v>
      </c>
      <c r="D16" s="680">
        <f t="shared" ref="D16:D17" si="9">SUM(P16:S16)</f>
        <v>199.81297000000001</v>
      </c>
      <c r="E16" s="680">
        <f>SUM(T16:W16)</f>
        <v>126.78500000000001</v>
      </c>
      <c r="F16" s="680">
        <v>0</v>
      </c>
      <c r="G16" s="680">
        <v>0</v>
      </c>
      <c r="H16" s="808"/>
      <c r="I16" s="621">
        <v>48.663600999999993</v>
      </c>
      <c r="J16" s="602">
        <v>49.8337</v>
      </c>
      <c r="K16" s="602">
        <v>63.040490000000005</v>
      </c>
      <c r="L16" s="602">
        <v>55.407050000000005</v>
      </c>
      <c r="M16" s="602">
        <v>58.212319999999998</v>
      </c>
      <c r="N16" s="602">
        <v>43.146650000000001</v>
      </c>
      <c r="O16" s="602">
        <v>52.748690000000003</v>
      </c>
      <c r="P16" s="602">
        <v>58.470690000000005</v>
      </c>
      <c r="Q16" s="602">
        <v>38.484970000000004</v>
      </c>
      <c r="R16" s="602">
        <v>48.398309999999995</v>
      </c>
      <c r="S16" s="602">
        <v>54.459000000000003</v>
      </c>
      <c r="T16" s="602">
        <v>50.268000000000001</v>
      </c>
      <c r="U16" s="602">
        <v>37.857999999999997</v>
      </c>
      <c r="V16" s="602">
        <v>35.369999999999997</v>
      </c>
      <c r="W16" s="602">
        <v>3.2890000000000001</v>
      </c>
      <c r="X16" s="602"/>
      <c r="Y16" s="602"/>
      <c r="Z16" s="602"/>
      <c r="AA16" s="602"/>
      <c r="AB16" s="764"/>
      <c r="AC16" s="764"/>
      <c r="AD16" s="764"/>
      <c r="AE16" s="764"/>
      <c r="AF16" s="764"/>
      <c r="AG16" s="764"/>
      <c r="AH16" s="764"/>
    </row>
    <row r="17" spans="1:30" s="764" customFormat="1">
      <c r="A17" s="679" t="s">
        <v>715</v>
      </c>
      <c r="B17" s="699">
        <f t="shared" si="8"/>
        <v>123.57921999999999</v>
      </c>
      <c r="C17" s="680">
        <f t="shared" ref="C17" si="10">SUM(L17:O17)</f>
        <v>159.57135</v>
      </c>
      <c r="D17" s="680">
        <f t="shared" si="9"/>
        <v>160.52537999999998</v>
      </c>
      <c r="E17" s="680">
        <f>SUM(T17:W17)</f>
        <v>16.538</v>
      </c>
      <c r="F17" s="680">
        <v>0</v>
      </c>
      <c r="G17" s="680">
        <v>0</v>
      </c>
      <c r="H17" s="808"/>
      <c r="I17" s="621">
        <v>35.54766</v>
      </c>
      <c r="J17" s="602">
        <v>36.121159999999996</v>
      </c>
      <c r="K17" s="602">
        <v>51.910399999999996</v>
      </c>
      <c r="L17" s="602">
        <v>45.711490000000005</v>
      </c>
      <c r="M17" s="602">
        <v>29.3081</v>
      </c>
      <c r="N17" s="602">
        <v>29.644989999999996</v>
      </c>
      <c r="O17" s="602">
        <v>54.906770000000002</v>
      </c>
      <c r="P17" s="602">
        <v>50.461379999999998</v>
      </c>
      <c r="Q17" s="602">
        <v>28.689</v>
      </c>
      <c r="R17" s="602">
        <v>48.018000000000001</v>
      </c>
      <c r="S17" s="602">
        <v>33.356999999999999</v>
      </c>
      <c r="T17" s="602">
        <v>16.538</v>
      </c>
      <c r="U17" s="602"/>
      <c r="V17" s="602"/>
      <c r="W17" s="602"/>
      <c r="X17" s="602"/>
      <c r="Y17" s="602"/>
      <c r="Z17" s="602"/>
      <c r="AA17" s="602"/>
    </row>
    <row r="18" spans="1:30" s="764" customFormat="1" ht="13.5" thickBot="1">
      <c r="A18" s="690" t="s">
        <v>110</v>
      </c>
      <c r="B18" s="701">
        <f>SUM(B16:B17)</f>
        <v>285.11701099999999</v>
      </c>
      <c r="C18" s="691">
        <f>SUM(C16:C17)</f>
        <v>369.08605999999997</v>
      </c>
      <c r="D18" s="691">
        <f>SUM(D16:D17)</f>
        <v>360.33834999999999</v>
      </c>
      <c r="E18" s="691">
        <f>SUM(E16:E17)</f>
        <v>143.32300000000001</v>
      </c>
      <c r="F18" s="691">
        <v>0</v>
      </c>
      <c r="G18" s="691">
        <v>0</v>
      </c>
      <c r="H18" s="808"/>
      <c r="I18" s="694">
        <f t="shared" ref="I18:K18" si="11">SUM(I16:I17)</f>
        <v>84.211260999999993</v>
      </c>
      <c r="J18" s="692">
        <f t="shared" si="11"/>
        <v>85.954859999999996</v>
      </c>
      <c r="K18" s="692">
        <f t="shared" si="11"/>
        <v>114.95089</v>
      </c>
      <c r="L18" s="692">
        <f t="shared" ref="L18:V18" si="12">SUM(L16:L17)</f>
        <v>101.11854000000001</v>
      </c>
      <c r="M18" s="692">
        <f t="shared" si="12"/>
        <v>87.520420000000001</v>
      </c>
      <c r="N18" s="692">
        <f t="shared" si="12"/>
        <v>72.791640000000001</v>
      </c>
      <c r="O18" s="692">
        <f t="shared" si="12"/>
        <v>107.65546000000001</v>
      </c>
      <c r="P18" s="692">
        <f t="shared" si="12"/>
        <v>108.93207000000001</v>
      </c>
      <c r="Q18" s="692">
        <f t="shared" si="12"/>
        <v>67.173969999999997</v>
      </c>
      <c r="R18" s="692">
        <f t="shared" si="12"/>
        <v>96.416309999999996</v>
      </c>
      <c r="S18" s="692">
        <f t="shared" si="12"/>
        <v>87.816000000000003</v>
      </c>
      <c r="T18" s="692">
        <f t="shared" si="12"/>
        <v>66.805999999999997</v>
      </c>
      <c r="U18" s="692">
        <f t="shared" si="12"/>
        <v>37.857999999999997</v>
      </c>
      <c r="V18" s="692">
        <f t="shared" si="12"/>
        <v>35.369999999999997</v>
      </c>
      <c r="W18" s="692">
        <f t="shared" ref="W18" si="13">SUM(W16:W17)</f>
        <v>3.2890000000000001</v>
      </c>
      <c r="X18" s="692"/>
      <c r="Y18" s="692"/>
      <c r="Z18" s="692"/>
      <c r="AA18" s="692"/>
    </row>
    <row r="19" spans="1:30" s="181" customFormat="1" ht="15" customHeight="1">
      <c r="A19" s="686" t="s">
        <v>785</v>
      </c>
      <c r="B19" s="702"/>
      <c r="C19" s="687"/>
      <c r="D19" s="688"/>
      <c r="E19" s="688"/>
      <c r="F19" s="688"/>
      <c r="G19" s="688"/>
      <c r="H19" s="25"/>
      <c r="I19" s="695"/>
      <c r="J19" s="618"/>
      <c r="K19" s="618"/>
      <c r="L19" s="618"/>
      <c r="M19" s="618"/>
      <c r="N19" s="618"/>
      <c r="O19" s="618"/>
      <c r="P19" s="618"/>
      <c r="Q19" s="618"/>
      <c r="R19" s="618"/>
      <c r="S19" s="618"/>
      <c r="T19" s="618"/>
      <c r="U19" s="618"/>
      <c r="V19" s="618"/>
      <c r="W19" s="618"/>
      <c r="X19" s="618"/>
      <c r="Y19" s="618"/>
      <c r="Z19" s="618"/>
      <c r="AA19" s="618"/>
      <c r="AB19" s="182"/>
      <c r="AC19" s="182"/>
      <c r="AD19" s="182"/>
    </row>
    <row r="20" spans="1:30" s="764" customFormat="1" ht="14.5">
      <c r="A20" s="679" t="s">
        <v>786</v>
      </c>
      <c r="B20" s="703">
        <f t="shared" ref="B20:B21" si="14">SUM(I20:K20)</f>
        <v>14.074999999999999</v>
      </c>
      <c r="C20" s="682">
        <f>SUM(L20:O20)</f>
        <v>24.96</v>
      </c>
      <c r="D20" s="682">
        <f>SUM(P20:S20)</f>
        <v>15.925000000000001</v>
      </c>
      <c r="E20" s="682">
        <f>SUM(T20:W20)</f>
        <v>4.5629999999999997</v>
      </c>
      <c r="F20" s="682">
        <v>1.5584391428000002</v>
      </c>
      <c r="G20" s="682">
        <v>0.45100000000000001</v>
      </c>
      <c r="H20" s="24"/>
      <c r="I20" s="696">
        <v>4.4930000000000003</v>
      </c>
      <c r="J20" s="684">
        <v>4.9630000000000001</v>
      </c>
      <c r="K20" s="684">
        <v>4.6189999999999998</v>
      </c>
      <c r="L20" s="684">
        <v>4.83</v>
      </c>
      <c r="M20" s="684">
        <v>10.436999999999999</v>
      </c>
      <c r="N20" s="684">
        <v>5.5840000000000005</v>
      </c>
      <c r="O20" s="684">
        <v>4.109</v>
      </c>
      <c r="P20" s="684">
        <v>4.4420000000000002</v>
      </c>
      <c r="Q20" s="684">
        <v>5.4039999999999999</v>
      </c>
      <c r="R20" s="684">
        <v>3.4279999999999999</v>
      </c>
      <c r="S20" s="684">
        <v>2.6509999999999998</v>
      </c>
      <c r="T20" s="684">
        <v>2.169</v>
      </c>
      <c r="U20" s="684">
        <v>1.456</v>
      </c>
      <c r="V20" s="684">
        <v>0.5</v>
      </c>
      <c r="W20" s="684">
        <v>0.438</v>
      </c>
      <c r="X20" s="684">
        <v>0.471929033</v>
      </c>
      <c r="Y20" s="684">
        <v>0.47957731980000001</v>
      </c>
      <c r="Z20" s="684">
        <v>0.35333942000000002</v>
      </c>
      <c r="AA20" s="684">
        <v>0.25359337000000004</v>
      </c>
    </row>
    <row r="21" spans="1:30" s="764" customFormat="1">
      <c r="A21" s="679" t="s">
        <v>715</v>
      </c>
      <c r="B21" s="703">
        <f t="shared" si="14"/>
        <v>13.841999999999999</v>
      </c>
      <c r="C21" s="682">
        <f t="shared" ref="C21" si="15">SUM(L21:O21)</f>
        <v>18.697000000000003</v>
      </c>
      <c r="D21" s="682">
        <f t="shared" ref="D21" si="16">SUM(P21:S21)</f>
        <v>10.247999999999999</v>
      </c>
      <c r="E21" s="682">
        <f>SUM(T21:W21)</f>
        <v>3.2149999999999999</v>
      </c>
      <c r="F21" s="682">
        <v>1.2155361500000001</v>
      </c>
      <c r="G21" s="682">
        <v>0.72500000000000009</v>
      </c>
      <c r="H21" s="24"/>
      <c r="I21" s="696">
        <v>6.7389999999999999</v>
      </c>
      <c r="J21" s="684">
        <v>3.7879999999999998</v>
      </c>
      <c r="K21" s="684">
        <v>3.3149999999999999</v>
      </c>
      <c r="L21" s="684">
        <v>4.7382499999999999</v>
      </c>
      <c r="M21" s="684">
        <v>8.06325</v>
      </c>
      <c r="N21" s="684">
        <v>3.3552499999999998</v>
      </c>
      <c r="O21" s="684">
        <v>2.5402500000000003</v>
      </c>
      <c r="P21" s="684">
        <v>5.1059999999999999</v>
      </c>
      <c r="Q21" s="684">
        <v>2.1230000000000002</v>
      </c>
      <c r="R21" s="684">
        <v>1.8580000000000001</v>
      </c>
      <c r="S21" s="684">
        <v>1.161</v>
      </c>
      <c r="T21" s="684">
        <v>1.155</v>
      </c>
      <c r="U21" s="684">
        <v>0.91800000000000004</v>
      </c>
      <c r="V21" s="684">
        <v>0.61599999999999999</v>
      </c>
      <c r="W21" s="684">
        <v>0.52600000000000002</v>
      </c>
      <c r="X21" s="684">
        <v>0.52600000000000002</v>
      </c>
      <c r="Y21" s="684">
        <v>0.24159</v>
      </c>
      <c r="Z21" s="684">
        <v>0.18094615</v>
      </c>
      <c r="AA21" s="684">
        <v>0.26700000000000002</v>
      </c>
    </row>
    <row r="22" spans="1:30" s="245" customFormat="1" ht="13">
      <c r="A22" s="676" t="s">
        <v>110</v>
      </c>
      <c r="B22" s="704">
        <f>SUM(B20:B21)</f>
        <v>27.916999999999998</v>
      </c>
      <c r="C22" s="683">
        <f>SUM(C20:C21)</f>
        <v>43.657000000000004</v>
      </c>
      <c r="D22" s="683">
        <f>SUM(D20:D21)</f>
        <v>26.173000000000002</v>
      </c>
      <c r="E22" s="683">
        <f>SUM(E20:E21)</f>
        <v>7.7779999999999996</v>
      </c>
      <c r="F22" s="683">
        <v>2.7739752928000003</v>
      </c>
      <c r="G22" s="683">
        <v>1.1760000000000002</v>
      </c>
      <c r="H22" s="25"/>
      <c r="I22" s="697">
        <f t="shared" ref="I22:K22" si="17">SUM(I20:I21)</f>
        <v>11.231999999999999</v>
      </c>
      <c r="J22" s="685">
        <f t="shared" si="17"/>
        <v>8.7509999999999994</v>
      </c>
      <c r="K22" s="685">
        <f t="shared" si="17"/>
        <v>7.9339999999999993</v>
      </c>
      <c r="L22" s="685">
        <f t="shared" ref="L22:Q22" si="18">SUM(L20:L21)</f>
        <v>9.568249999999999</v>
      </c>
      <c r="M22" s="685">
        <f t="shared" si="18"/>
        <v>18.500250000000001</v>
      </c>
      <c r="N22" s="685">
        <f t="shared" si="18"/>
        <v>8.9392500000000013</v>
      </c>
      <c r="O22" s="685">
        <f t="shared" si="18"/>
        <v>6.6492500000000003</v>
      </c>
      <c r="P22" s="685">
        <f t="shared" si="18"/>
        <v>9.548</v>
      </c>
      <c r="Q22" s="685">
        <f t="shared" si="18"/>
        <v>7.5270000000000001</v>
      </c>
      <c r="R22" s="685">
        <f t="shared" ref="R22:AA22" si="19">SUM(R20:R21)</f>
        <v>5.2859999999999996</v>
      </c>
      <c r="S22" s="685">
        <f t="shared" si="19"/>
        <v>3.8119999999999998</v>
      </c>
      <c r="T22" s="685">
        <f t="shared" si="19"/>
        <v>3.3239999999999998</v>
      </c>
      <c r="U22" s="685">
        <f t="shared" si="19"/>
        <v>2.3740000000000001</v>
      </c>
      <c r="V22" s="685">
        <f t="shared" si="19"/>
        <v>1.1160000000000001</v>
      </c>
      <c r="W22" s="685">
        <f t="shared" si="19"/>
        <v>0.96399999999999997</v>
      </c>
      <c r="X22" s="685">
        <f t="shared" si="19"/>
        <v>0.99792903300000002</v>
      </c>
      <c r="Y22" s="685">
        <f t="shared" si="19"/>
        <v>0.72116731980000004</v>
      </c>
      <c r="Z22" s="685">
        <f t="shared" si="19"/>
        <v>0.53428556999999999</v>
      </c>
      <c r="AA22" s="685">
        <f t="shared" si="19"/>
        <v>0.52059337000000006</v>
      </c>
      <c r="AB22" s="187"/>
      <c r="AC22" s="187"/>
      <c r="AD22" s="187"/>
    </row>
    <row r="23" spans="1:30" s="254" customFormat="1" ht="11.5">
      <c r="A23" s="254" t="s">
        <v>778</v>
      </c>
    </row>
    <row r="24" spans="1:30" s="764" customFormat="1">
      <c r="A24" s="249" t="s">
        <v>787</v>
      </c>
      <c r="G24" s="163"/>
    </row>
    <row r="25" spans="1:30" s="764" customFormat="1">
      <c r="A25" s="250"/>
      <c r="G25" s="163"/>
    </row>
    <row r="26" spans="1:30" s="764" customFormat="1"/>
    <row r="27" spans="1:30" s="764" customFormat="1">
      <c r="I27" s="810"/>
    </row>
  </sheetData>
  <conditionalFormatting sqref="B11:B13">
    <cfRule type="expression" dxfId="65" priority="10">
      <formula>#REF!=0</formula>
    </cfRule>
  </conditionalFormatting>
  <conditionalFormatting sqref="B16:B17">
    <cfRule type="expression" dxfId="64" priority="9">
      <formula>#REF!=0</formula>
    </cfRule>
  </conditionalFormatting>
  <conditionalFormatting sqref="B20:B21">
    <cfRule type="expression" dxfId="63" priority="8">
      <formula>#REF!=0</formula>
    </cfRule>
  </conditionalFormatting>
  <conditionalFormatting sqref="B6:F6 H6 H14:H18">
    <cfRule type="expression" dxfId="62" priority="505">
      <formula>#REF!=0</formula>
    </cfRule>
  </conditionalFormatting>
  <conditionalFormatting sqref="B10:F10 C11:F13 B14:F15 C16:F17">
    <cfRule type="expression" dxfId="61" priority="16">
      <formula>#REF!=0</formula>
    </cfRule>
  </conditionalFormatting>
  <conditionalFormatting sqref="B7:G9">
    <cfRule type="expression" dxfId="60" priority="182">
      <formula>#REF!=0</formula>
    </cfRule>
  </conditionalFormatting>
  <conditionalFormatting sqref="B18:G18">
    <cfRule type="expression" dxfId="59" priority="176">
      <formula>#REF!=0</formula>
    </cfRule>
  </conditionalFormatting>
  <conditionalFormatting sqref="B22:G22">
    <cfRule type="expression" dxfId="58" priority="173">
      <formula>#REF!=0</formula>
    </cfRule>
  </conditionalFormatting>
  <conditionalFormatting sqref="C20:E21">
    <cfRule type="expression" dxfId="57" priority="14">
      <formula>#REF!=0</formula>
    </cfRule>
  </conditionalFormatting>
  <conditionalFormatting sqref="F20:F22">
    <cfRule type="expression" dxfId="56" priority="387">
      <formula>#REF!=0</formula>
    </cfRule>
  </conditionalFormatting>
  <conditionalFormatting sqref="G11:G18">
    <cfRule type="expression" dxfId="55" priority="373">
      <formula>#REF!=0</formula>
    </cfRule>
  </conditionalFormatting>
  <conditionalFormatting sqref="G20:G21">
    <cfRule type="expression" dxfId="54" priority="385">
      <formula>#REF!=0</formula>
    </cfRule>
  </conditionalFormatting>
  <conditionalFormatting sqref="H8">
    <cfRule type="expression" dxfId="53" priority="443">
      <formula>AC8=0</formula>
    </cfRule>
  </conditionalFormatting>
  <conditionalFormatting sqref="H9:H10 B19:H19">
    <cfRule type="expression" dxfId="52" priority="504">
      <formula>#REF!=0</formula>
    </cfRule>
  </conditionalFormatting>
  <conditionalFormatting sqref="H13">
    <cfRule type="expression" dxfId="51" priority="1322">
      <formula>AC13=0</formula>
    </cfRule>
  </conditionalFormatting>
  <conditionalFormatting sqref="H20:H22 T22:W22">
    <cfRule type="expression" dxfId="50" priority="506">
      <formula>#REF!=0</formula>
    </cfRule>
  </conditionalFormatting>
  <conditionalFormatting sqref="I6:I22">
    <cfRule type="expression" dxfId="49" priority="13">
      <formula>#REF!=0</formula>
    </cfRule>
  </conditionalFormatting>
  <conditionalFormatting sqref="J6:J22">
    <cfRule type="expression" dxfId="48" priority="11">
      <formula>#REF!=0</formula>
    </cfRule>
  </conditionalFormatting>
  <conditionalFormatting sqref="J13:W13">
    <cfRule type="expression" dxfId="47" priority="109">
      <formula>X13=0</formula>
    </cfRule>
    <cfRule type="expression" dxfId="46" priority="111">
      <formula>U13=0</formula>
    </cfRule>
  </conditionalFormatting>
  <conditionalFormatting sqref="K20:O22">
    <cfRule type="expression" dxfId="45" priority="82">
      <formula>#REF!=0</formula>
    </cfRule>
  </conditionalFormatting>
  <conditionalFormatting sqref="K6:W19">
    <cfRule type="expression" dxfId="44" priority="20">
      <formula>#REF!=0</formula>
    </cfRule>
  </conditionalFormatting>
  <conditionalFormatting sqref="P20:S20">
    <cfRule type="expression" dxfId="43" priority="241">
      <formula>#REF!=0</formula>
    </cfRule>
  </conditionalFormatting>
  <conditionalFormatting sqref="P21:W22">
    <cfRule type="expression" dxfId="42" priority="251">
      <formula>#REF!=0</formula>
    </cfRule>
  </conditionalFormatting>
  <conditionalFormatting sqref="T6:W20">
    <cfRule type="expression" dxfId="41" priority="364">
      <formula>#REF!=0</formula>
    </cfRule>
  </conditionalFormatting>
  <conditionalFormatting sqref="T8:W8">
    <cfRule type="expression" dxfId="40" priority="1433">
      <formula>AD8=0</formula>
    </cfRule>
    <cfRule type="expression" dxfId="39" priority="78">
      <formula>AE8=0</formula>
    </cfRule>
    <cfRule type="expression" dxfId="38" priority="110">
      <formula>AH8=0</formula>
    </cfRule>
  </conditionalFormatting>
  <conditionalFormatting sqref="T13:W13">
    <cfRule type="expression" dxfId="37" priority="1231">
      <formula>AD13=0</formula>
    </cfRule>
  </conditionalFormatting>
  <conditionalFormatting sqref="U8:W8">
    <cfRule type="expression" dxfId="36" priority="489">
      <formula>AG8=0</formula>
    </cfRule>
  </conditionalFormatting>
  <conditionalFormatting sqref="U13:W13">
    <cfRule type="expression" dxfId="35" priority="1352">
      <formula>AG13=0</formula>
    </cfRule>
  </conditionalFormatting>
  <conditionalFormatting sqref="W8">
    <cfRule type="expression" dxfId="34" priority="1430">
      <formula>AE8=0</formula>
    </cfRule>
  </conditionalFormatting>
  <conditionalFormatting sqref="W13">
    <cfRule type="expression" dxfId="33" priority="509">
      <formula>AE13=0</formula>
    </cfRule>
  </conditionalFormatting>
  <conditionalFormatting sqref="X8:Y8 X13:Y13">
    <cfRule type="expression" dxfId="32" priority="240">
      <formula>AM8=0</formula>
    </cfRule>
  </conditionalFormatting>
  <conditionalFormatting sqref="X6:Z15">
    <cfRule type="expression" dxfId="31" priority="226">
      <formula>#REF!=0</formula>
    </cfRule>
  </conditionalFormatting>
  <conditionalFormatting sqref="X8:Z8 X13:Z13">
    <cfRule type="expression" dxfId="30" priority="233">
      <formula>AP8=0</formula>
    </cfRule>
    <cfRule type="expression" dxfId="29" priority="236">
      <formula>AT8=0</formula>
    </cfRule>
  </conditionalFormatting>
  <conditionalFormatting sqref="X6:AA9">
    <cfRule type="expression" dxfId="28" priority="227">
      <formula>#REF!=0</formula>
    </cfRule>
  </conditionalFormatting>
  <conditionalFormatting sqref="X8:AA8 X13:AA13">
    <cfRule type="expression" dxfId="27" priority="229">
      <formula>AN8=0</formula>
    </cfRule>
  </conditionalFormatting>
  <conditionalFormatting sqref="X11:AA22">
    <cfRule type="expression" dxfId="26" priority="218">
      <formula>#REF!=0</formula>
    </cfRule>
  </conditionalFormatting>
  <conditionalFormatting sqref="Y8:Z8 Y13:Z13">
    <cfRule type="expression" dxfId="25" priority="225">
      <formula>AS8=0</formula>
    </cfRule>
  </conditionalFormatting>
  <conditionalFormatting sqref="Z8 Z13">
    <cfRule type="expression" dxfId="24" priority="237">
      <formula>AM8=0</formula>
    </cfRule>
  </conditionalFormatting>
  <conditionalFormatting sqref="AA10:AA11">
    <cfRule type="expression" dxfId="23" priority="224">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D754-7A56-4462-BD08-8EE4E60C1774}">
  <sheetPr>
    <tabColor theme="6"/>
    <outlinePr summaryRight="0"/>
  </sheetPr>
  <dimension ref="A1:AK42"/>
  <sheetViews>
    <sheetView showGridLines="0" zoomScaleNormal="100" zoomScaleSheetLayoutView="50" workbookViewId="0"/>
  </sheetViews>
  <sheetFormatPr defaultColWidth="9.453125" defaultRowHeight="12.5"/>
  <cols>
    <col min="1" max="1" width="45.54296875" style="4" customWidth="1"/>
    <col min="2" max="8" width="10.1796875" style="4" customWidth="1"/>
    <col min="9" max="9" width="10.1796875" style="894" customWidth="1"/>
    <col min="10" max="23" width="10.1796875" style="4" customWidth="1"/>
    <col min="24" max="24" width="9.54296875" style="4" customWidth="1"/>
    <col min="25" max="25" width="11.453125" style="4" bestFit="1" customWidth="1"/>
    <col min="26" max="26" width="9.54296875" style="4" customWidth="1"/>
    <col min="27" max="27" width="11.453125" style="4" bestFit="1" customWidth="1"/>
    <col min="28" max="47" width="9.54296875" style="4" customWidth="1"/>
    <col min="48" max="16384" width="9.453125" style="4"/>
  </cols>
  <sheetData>
    <row r="1" spans="1:37" ht="39.75" customHeight="1">
      <c r="A1" s="3" t="s">
        <v>33</v>
      </c>
      <c r="B1" s="764"/>
      <c r="C1" s="764"/>
      <c r="D1" s="764"/>
      <c r="E1" s="764"/>
      <c r="F1" s="764"/>
      <c r="G1" s="3"/>
      <c r="H1" s="764"/>
      <c r="I1" s="764"/>
      <c r="J1" s="764"/>
      <c r="K1" s="764"/>
      <c r="L1" s="764"/>
      <c r="M1" s="764"/>
      <c r="N1" s="764"/>
      <c r="O1" s="764"/>
      <c r="P1" s="764"/>
      <c r="Q1" s="764"/>
      <c r="R1" s="764"/>
      <c r="S1" s="764"/>
      <c r="T1" s="764"/>
      <c r="U1" s="764"/>
      <c r="V1" s="764"/>
      <c r="W1" s="764"/>
      <c r="X1" s="179"/>
      <c r="Y1" s="18"/>
      <c r="Z1" s="18"/>
      <c r="AA1" s="18"/>
      <c r="AB1" s="18"/>
      <c r="AC1" s="18"/>
      <c r="AD1" s="18"/>
      <c r="AE1" s="18"/>
      <c r="AF1" s="18"/>
      <c r="AG1" s="18"/>
      <c r="AH1" s="18"/>
      <c r="AI1" s="764"/>
      <c r="AJ1" s="764"/>
      <c r="AK1" s="764"/>
    </row>
    <row r="2" spans="1:37" ht="39.75" customHeight="1" thickBot="1">
      <c r="A2" s="901" t="s">
        <v>27</v>
      </c>
      <c r="B2" s="176"/>
      <c r="C2" s="176"/>
      <c r="D2" s="176"/>
      <c r="E2" s="176"/>
      <c r="F2" s="176"/>
      <c r="G2" s="176"/>
      <c r="H2" s="176"/>
      <c r="I2" s="176"/>
      <c r="J2" s="176"/>
      <c r="K2" s="176"/>
      <c r="L2" s="176"/>
      <c r="M2" s="176"/>
      <c r="N2" s="176"/>
      <c r="O2" s="176"/>
      <c r="P2" s="176"/>
      <c r="Q2" s="176"/>
      <c r="R2" s="176"/>
      <c r="S2" s="176"/>
      <c r="T2" s="176"/>
      <c r="U2" s="176"/>
      <c r="V2" s="176"/>
      <c r="W2" s="176"/>
      <c r="X2" s="179"/>
      <c r="Y2" s="18"/>
      <c r="Z2" s="18"/>
      <c r="AA2" s="18"/>
      <c r="AB2" s="18"/>
      <c r="AC2" s="18"/>
      <c r="AD2" s="18"/>
      <c r="AE2" s="18"/>
      <c r="AF2" s="18"/>
      <c r="AG2" s="18"/>
      <c r="AH2" s="18"/>
      <c r="AI2" s="764"/>
      <c r="AJ2" s="764"/>
      <c r="AK2" s="764"/>
    </row>
    <row r="3" spans="1:37" ht="13">
      <c r="A3" s="764"/>
      <c r="B3" s="764"/>
      <c r="C3" s="764"/>
      <c r="D3" s="764"/>
      <c r="E3" s="764"/>
      <c r="F3" s="183"/>
      <c r="G3" s="764"/>
      <c r="H3" s="764"/>
      <c r="I3" s="764"/>
      <c r="J3" s="764"/>
      <c r="K3" s="764"/>
      <c r="L3" s="764"/>
      <c r="M3" s="764"/>
      <c r="N3" s="764"/>
      <c r="O3" s="764"/>
      <c r="P3" s="764"/>
      <c r="Q3" s="764"/>
      <c r="R3" s="764"/>
      <c r="S3" s="764"/>
      <c r="T3" s="764"/>
      <c r="U3" s="764"/>
      <c r="V3" s="764"/>
      <c r="W3" s="764"/>
      <c r="X3" s="179"/>
      <c r="Y3" s="18"/>
      <c r="Z3" s="18"/>
      <c r="AA3" s="18"/>
      <c r="AB3" s="18"/>
      <c r="AC3" s="18"/>
      <c r="AD3" s="18"/>
      <c r="AE3" s="18"/>
      <c r="AF3" s="18"/>
      <c r="AG3" s="18"/>
      <c r="AH3" s="18"/>
      <c r="AI3" s="764"/>
      <c r="AJ3" s="764"/>
      <c r="AK3" s="764"/>
    </row>
    <row r="4" spans="1:37" s="180" customFormat="1" ht="13">
      <c r="A4" s="527" t="s">
        <v>687</v>
      </c>
      <c r="G4" s="6"/>
      <c r="J4" s="764"/>
      <c r="K4" s="764"/>
      <c r="L4" s="764"/>
      <c r="M4" s="764"/>
      <c r="N4" s="764"/>
      <c r="O4" s="764"/>
      <c r="P4" s="764"/>
      <c r="Q4" s="764"/>
      <c r="R4" s="764"/>
      <c r="S4" s="764"/>
      <c r="X4" s="179"/>
      <c r="Y4" s="18"/>
      <c r="Z4" s="18"/>
      <c r="AA4" s="18"/>
      <c r="AB4" s="18"/>
      <c r="AC4" s="18"/>
      <c r="AD4" s="18"/>
      <c r="AE4" s="18"/>
      <c r="AF4" s="18"/>
      <c r="AG4" s="18"/>
      <c r="AH4" s="18"/>
    </row>
    <row r="5" spans="1:37" s="181" customFormat="1" ht="18.75" customHeight="1">
      <c r="A5" s="599"/>
      <c r="B5" s="397" t="s">
        <v>740</v>
      </c>
      <c r="C5" s="397" t="s">
        <v>741</v>
      </c>
      <c r="D5" s="397" t="s">
        <v>742</v>
      </c>
      <c r="E5" s="397" t="s">
        <v>788</v>
      </c>
      <c r="F5" s="397" t="s">
        <v>744</v>
      </c>
      <c r="G5" s="397" t="s">
        <v>745</v>
      </c>
      <c r="H5" s="27"/>
      <c r="I5" s="397" t="s">
        <v>291</v>
      </c>
      <c r="J5" s="397" t="s">
        <v>459</v>
      </c>
      <c r="K5" s="397" t="s">
        <v>460</v>
      </c>
      <c r="L5" s="397" t="s">
        <v>461</v>
      </c>
      <c r="M5" s="397" t="s">
        <v>322</v>
      </c>
      <c r="N5" s="397" t="s">
        <v>462</v>
      </c>
      <c r="O5" s="397" t="s">
        <v>463</v>
      </c>
      <c r="P5" s="397" t="s">
        <v>464</v>
      </c>
      <c r="Q5" s="397" t="s">
        <v>465</v>
      </c>
      <c r="R5" s="397" t="s">
        <v>466</v>
      </c>
      <c r="S5" s="397" t="s">
        <v>467</v>
      </c>
      <c r="T5" s="397" t="s">
        <v>468</v>
      </c>
      <c r="U5" s="397" t="s">
        <v>714</v>
      </c>
      <c r="V5" s="397" t="s">
        <v>746</v>
      </c>
      <c r="W5" s="397" t="s">
        <v>747</v>
      </c>
      <c r="X5" s="179"/>
      <c r="Y5" s="18"/>
      <c r="Z5" s="18"/>
      <c r="AA5" s="18"/>
      <c r="AB5" s="18"/>
      <c r="AC5" s="18"/>
      <c r="AD5" s="18"/>
      <c r="AE5" s="18"/>
      <c r="AF5" s="18"/>
      <c r="AG5" s="18"/>
      <c r="AH5" s="18"/>
    </row>
    <row r="6" spans="1:37" s="181" customFormat="1" ht="14.25" customHeight="1">
      <c r="A6" s="599" t="s">
        <v>765</v>
      </c>
      <c r="B6" s="400"/>
      <c r="C6" s="400"/>
      <c r="D6" s="397"/>
      <c r="E6" s="397"/>
      <c r="F6" s="397"/>
      <c r="G6" s="397"/>
      <c r="H6" s="27"/>
      <c r="I6" s="397"/>
      <c r="J6" s="397"/>
      <c r="K6" s="397"/>
      <c r="L6" s="397"/>
      <c r="M6" s="397"/>
      <c r="N6" s="397"/>
      <c r="O6" s="397"/>
      <c r="P6" s="397"/>
      <c r="Q6" s="397"/>
      <c r="R6" s="397"/>
      <c r="S6" s="397"/>
      <c r="T6" s="397"/>
      <c r="U6" s="397"/>
      <c r="V6" s="397"/>
      <c r="W6" s="397"/>
      <c r="X6" s="179"/>
      <c r="Y6" s="18"/>
      <c r="Z6" s="18"/>
      <c r="AA6" s="18"/>
      <c r="AB6" s="18"/>
      <c r="AC6" s="764"/>
      <c r="AD6" s="764"/>
      <c r="AE6" s="764"/>
      <c r="AF6" s="764"/>
      <c r="AG6" s="764"/>
      <c r="AH6" s="764"/>
      <c r="AI6" s="764"/>
      <c r="AJ6" s="764"/>
      <c r="AK6" s="764"/>
    </row>
    <row r="7" spans="1:37" s="181" customFormat="1" ht="15" customHeight="1">
      <c r="A7" s="546" t="s">
        <v>692</v>
      </c>
      <c r="B7" s="693"/>
      <c r="C7" s="603"/>
      <c r="D7" s="603"/>
      <c r="E7" s="603"/>
      <c r="F7" s="705"/>
      <c r="G7" s="706"/>
      <c r="H7" s="25"/>
      <c r="I7" s="693"/>
      <c r="J7" s="905"/>
      <c r="K7" s="603"/>
      <c r="L7" s="603"/>
      <c r="M7" s="603"/>
      <c r="N7" s="603"/>
      <c r="O7" s="603"/>
      <c r="P7" s="603"/>
      <c r="Q7" s="603"/>
      <c r="R7" s="603"/>
      <c r="S7" s="603"/>
      <c r="T7" s="603"/>
      <c r="U7" s="603"/>
      <c r="V7" s="603"/>
      <c r="W7" s="603"/>
      <c r="X7" s="179"/>
      <c r="Y7" s="18"/>
      <c r="Z7" s="18"/>
      <c r="AA7" s="18"/>
      <c r="AB7" s="18"/>
      <c r="AC7" s="18"/>
      <c r="AD7" s="18"/>
      <c r="AE7" s="18"/>
      <c r="AF7" s="18"/>
      <c r="AG7" s="18"/>
      <c r="AH7" s="18"/>
    </row>
    <row r="8" spans="1:37" s="18" customFormat="1" ht="13">
      <c r="A8" s="537" t="s">
        <v>789</v>
      </c>
      <c r="B8" s="696">
        <f>+SUM(I8:K8)</f>
        <v>146.79703699999999</v>
      </c>
      <c r="C8" s="684">
        <f>+SUM(L8:O8)</f>
        <v>257.17045200000001</v>
      </c>
      <c r="D8" s="684">
        <f>+SUM(P8:S8)</f>
        <v>813.68921699999999</v>
      </c>
      <c r="E8" s="684">
        <f>+SUM(T8:W8)</f>
        <v>1185.483684</v>
      </c>
      <c r="F8" s="685"/>
      <c r="G8" s="685"/>
      <c r="H8" s="165"/>
      <c r="I8" s="696">
        <v>79.722523999999993</v>
      </c>
      <c r="J8" s="906">
        <v>42.865382999999994</v>
      </c>
      <c r="K8" s="906">
        <v>24.209130000000002</v>
      </c>
      <c r="L8" s="906">
        <v>127.441512</v>
      </c>
      <c r="M8" s="906">
        <v>58.262027999999994</v>
      </c>
      <c r="N8" s="906">
        <v>36.930597000000006</v>
      </c>
      <c r="O8" s="906">
        <v>34.536314999999995</v>
      </c>
      <c r="P8" s="906">
        <v>93.504576</v>
      </c>
      <c r="Q8" s="906">
        <v>275.75169599999998</v>
      </c>
      <c r="R8" s="906">
        <v>223.46105099999997</v>
      </c>
      <c r="S8" s="906">
        <v>220.97189400000002</v>
      </c>
      <c r="T8" s="906">
        <v>310.18432500000006</v>
      </c>
      <c r="U8" s="906">
        <v>538.522875</v>
      </c>
      <c r="V8" s="906">
        <v>287.10851399999996</v>
      </c>
      <c r="W8" s="906">
        <v>49.667969999999997</v>
      </c>
      <c r="X8" s="179"/>
    </row>
    <row r="9" spans="1:37" s="181" customFormat="1" ht="15" customHeight="1">
      <c r="A9" s="546" t="s">
        <v>693</v>
      </c>
      <c r="B9" s="720"/>
      <c r="C9" s="606"/>
      <c r="D9" s="602"/>
      <c r="E9" s="602"/>
      <c r="F9" s="603"/>
      <c r="G9" s="603"/>
      <c r="H9" s="24"/>
      <c r="I9" s="621"/>
      <c r="J9" s="904"/>
      <c r="K9" s="602"/>
      <c r="L9" s="602"/>
      <c r="M9" s="602"/>
      <c r="N9" s="602"/>
      <c r="O9" s="602"/>
      <c r="P9" s="602"/>
      <c r="Q9" s="602"/>
      <c r="R9" s="602"/>
      <c r="S9" s="602"/>
      <c r="T9" s="602"/>
      <c r="U9" s="602"/>
      <c r="V9" s="602"/>
      <c r="W9" s="602"/>
      <c r="X9" s="179"/>
      <c r="Y9" s="18"/>
      <c r="Z9" s="18"/>
      <c r="AA9" s="18"/>
      <c r="AB9" s="18"/>
      <c r="AC9" s="257"/>
      <c r="AD9" s="18"/>
      <c r="AE9" s="18"/>
      <c r="AF9" s="18"/>
      <c r="AG9" s="18"/>
      <c r="AH9" s="18"/>
    </row>
    <row r="10" spans="1:37" s="18" customFormat="1" ht="13">
      <c r="A10" s="537" t="s">
        <v>789</v>
      </c>
      <c r="B10" s="718">
        <f>B8/('Natural Gas'!$G$6*6552)*1000</f>
        <v>4.9241582806692698E-2</v>
      </c>
      <c r="C10" s="707">
        <f>C8/('Natural Gas'!$G$6*8760)*1000</f>
        <v>6.4521664910432042E-2</v>
      </c>
      <c r="D10" s="707">
        <f>D8/('Natural Gas'!$G$6*8760)*1000</f>
        <v>0.20414702619298511</v>
      </c>
      <c r="E10" s="707">
        <f>E8/('Natural Gas'!$G$6*8784)*1000</f>
        <v>0.29661414459857088</v>
      </c>
      <c r="F10" s="708"/>
      <c r="G10" s="708"/>
      <c r="H10" s="166"/>
      <c r="I10" s="718">
        <f>I8/('Natural Gas'!$G$6*2208)*1000</f>
        <v>7.9354319955406913E-2</v>
      </c>
      <c r="J10" s="907">
        <f>J8/('Natural Gas'!$G$6*2184)*1000</f>
        <v>4.3136278831059048E-2</v>
      </c>
      <c r="K10" s="707">
        <f>K8/('Natural Gas'!$G$6*2160)*1000</f>
        <v>2.463281440781441E-2</v>
      </c>
      <c r="L10" s="707">
        <f>L8/('Natural Gas'!$G$6*2208)*1000</f>
        <v>0.12685291447682751</v>
      </c>
      <c r="M10" s="707">
        <f>M8/('Natural Gas'!$G$6*2208)*1000</f>
        <v>5.7992940754897269E-2</v>
      </c>
      <c r="N10" s="707">
        <f>N8/('Natural Gas'!$G$6*2184)*1000</f>
        <v>3.7163986837338493E-2</v>
      </c>
      <c r="O10" s="707">
        <f>O8/('Natural Gas'!$G$6*2160)*1000</f>
        <v>3.5140735653235645E-2</v>
      </c>
      <c r="P10" s="707">
        <f>P8/('Natural Gas'!$G$6*2208)*1000</f>
        <v>9.3072718585762063E-2</v>
      </c>
      <c r="Q10" s="707">
        <f>Q8/('Natural Gas'!$G$6*2208)*1000</f>
        <v>0.27447811753463924</v>
      </c>
      <c r="R10" s="707">
        <f>R8/('Natural Gas'!$G$6*2184)*1000</f>
        <v>0.22487325504166158</v>
      </c>
      <c r="S10" s="707">
        <f>S8/('Natural Gas'!$G$6*2160)*1000</f>
        <v>0.224839126984127</v>
      </c>
      <c r="T10" s="707">
        <f>T8/('Natural Gas'!$G$6*2208)*1000</f>
        <v>0.30875171703296711</v>
      </c>
      <c r="U10" s="707">
        <f>U8/('Natural Gas'!$G$6*2208)*1000</f>
        <v>0.53603566949354997</v>
      </c>
      <c r="V10" s="707">
        <f>V8/('Natural Gas'!$G$6*2184)*1000</f>
        <v>0.28892295012679625</v>
      </c>
      <c r="W10" s="707">
        <f>W8/('Natural Gas'!$G$6*2184)*1000</f>
        <v>4.9981856056031879E-2</v>
      </c>
      <c r="X10" s="179"/>
      <c r="AC10" s="258"/>
    </row>
    <row r="11" spans="1:37" s="181" customFormat="1" ht="15" customHeight="1">
      <c r="A11" s="546" t="s">
        <v>790</v>
      </c>
      <c r="B11" s="693"/>
      <c r="C11" s="603"/>
      <c r="D11" s="603"/>
      <c r="E11" s="603"/>
      <c r="F11" s="705"/>
      <c r="G11" s="706"/>
      <c r="H11" s="25"/>
      <c r="I11" s="693"/>
      <c r="J11" s="905"/>
      <c r="K11" s="603"/>
      <c r="L11" s="603"/>
      <c r="M11" s="603"/>
      <c r="N11" s="603"/>
      <c r="O11" s="603"/>
      <c r="P11" s="603"/>
      <c r="Q11" s="603"/>
      <c r="R11" s="603"/>
      <c r="S11" s="603"/>
      <c r="T11" s="603"/>
      <c r="U11" s="603"/>
      <c r="V11" s="603"/>
      <c r="W11" s="603"/>
      <c r="X11" s="179"/>
      <c r="Y11" s="18"/>
      <c r="Z11" s="18"/>
      <c r="AA11" s="18"/>
      <c r="AB11" s="18"/>
      <c r="AC11" s="182"/>
    </row>
    <row r="12" spans="1:37" s="18" customFormat="1" ht="13">
      <c r="A12" s="537" t="s">
        <v>789</v>
      </c>
      <c r="B12" s="719">
        <f>+SUM(I12:K12)</f>
        <v>4.0020000000000007</v>
      </c>
      <c r="C12" s="684">
        <f>+SUM(L12:O12)</f>
        <v>21.561358999999996</v>
      </c>
      <c r="D12" s="684">
        <f>+SUM(P12:S12)</f>
        <v>22.69208881067053</v>
      </c>
      <c r="E12" s="684">
        <f>+SUM(T12:W12)</f>
        <v>18.670599917777665</v>
      </c>
      <c r="F12" s="707"/>
      <c r="G12" s="707"/>
      <c r="H12" s="25"/>
      <c r="I12" s="719">
        <v>3.718</v>
      </c>
      <c r="J12" s="908">
        <v>1.099</v>
      </c>
      <c r="K12" s="765">
        <v>-0.81499999999999995</v>
      </c>
      <c r="L12" s="684">
        <v>14.102035999999998</v>
      </c>
      <c r="M12" s="684">
        <v>4.5152710000000003</v>
      </c>
      <c r="N12" s="684">
        <v>1.8094662000000001</v>
      </c>
      <c r="O12" s="684">
        <v>1.1345858</v>
      </c>
      <c r="P12" s="684">
        <v>4.9952427760592721</v>
      </c>
      <c r="Q12" s="684">
        <v>8.4728883804112094</v>
      </c>
      <c r="R12" s="684">
        <v>4.9681103326272895</v>
      </c>
      <c r="S12" s="684">
        <v>4.2558473215727597</v>
      </c>
      <c r="T12" s="684">
        <v>4.9139615858844481</v>
      </c>
      <c r="U12" s="684">
        <v>9.4146859096371678</v>
      </c>
      <c r="V12" s="684">
        <v>3.8530656978297464</v>
      </c>
      <c r="W12" s="684">
        <v>0.4888867244263056</v>
      </c>
      <c r="X12" s="179"/>
      <c r="AC12" s="259"/>
      <c r="AD12" s="259"/>
      <c r="AE12" s="259"/>
      <c r="AH12" s="181"/>
    </row>
    <row r="13" spans="1:37" s="181" customFormat="1" ht="15" customHeight="1">
      <c r="A13" s="546" t="s">
        <v>791</v>
      </c>
      <c r="B13" s="693"/>
      <c r="C13" s="603"/>
      <c r="D13" s="603"/>
      <c r="E13" s="603"/>
      <c r="F13" s="705"/>
      <c r="G13" s="706"/>
      <c r="H13" s="25"/>
      <c r="I13" s="693"/>
      <c r="J13" s="905"/>
      <c r="K13" s="603"/>
      <c r="L13" s="603"/>
      <c r="M13" s="603"/>
      <c r="N13" s="603"/>
      <c r="O13" s="603"/>
      <c r="P13" s="603"/>
      <c r="Q13" s="603"/>
      <c r="R13" s="603"/>
      <c r="S13" s="603"/>
      <c r="T13" s="603"/>
      <c r="U13" s="603"/>
      <c r="V13" s="603"/>
      <c r="W13" s="603"/>
      <c r="X13" s="179"/>
      <c r="Y13" s="18"/>
      <c r="Z13" s="18"/>
      <c r="AA13" s="18"/>
      <c r="AB13" s="18"/>
      <c r="AC13" s="182"/>
    </row>
    <row r="14" spans="1:37" s="18" customFormat="1" ht="13">
      <c r="A14" s="537" t="s">
        <v>789</v>
      </c>
      <c r="B14" s="719">
        <f>SUM(I14:K14)</f>
        <v>23.86</v>
      </c>
      <c r="C14" s="684">
        <v>83.05</v>
      </c>
      <c r="D14" s="684">
        <f>D12/D8*1000</f>
        <v>27.887906508499952</v>
      </c>
      <c r="E14" s="684">
        <f t="shared" ref="E14" si="0">E12/E8*1000</f>
        <v>15.74935207440414</v>
      </c>
      <c r="F14" s="707"/>
      <c r="G14" s="707"/>
      <c r="H14" s="25"/>
      <c r="I14" s="696">
        <v>22.39</v>
      </c>
      <c r="J14" s="908">
        <v>39.28</v>
      </c>
      <c r="K14" s="765">
        <v>-37.81</v>
      </c>
      <c r="L14" s="684">
        <f>L12/L8*1000</f>
        <v>110.65496460839226</v>
      </c>
      <c r="M14" s="684">
        <f>M12/M8*1000</f>
        <v>77.499379183985852</v>
      </c>
      <c r="N14" s="684">
        <f t="shared" ref="N14:W14" si="1">N12/N8*1000</f>
        <v>48.996397215024707</v>
      </c>
      <c r="O14" s="684">
        <f t="shared" si="1"/>
        <v>32.851964663861793</v>
      </c>
      <c r="P14" s="684">
        <f t="shared" si="1"/>
        <v>53.422441871286303</v>
      </c>
      <c r="Q14" s="684">
        <f t="shared" si="1"/>
        <v>30.726514118742575</v>
      </c>
      <c r="R14" s="684">
        <f t="shared" si="1"/>
        <v>22.232556010968061</v>
      </c>
      <c r="S14" s="684">
        <f t="shared" si="1"/>
        <v>19.259677077179596</v>
      </c>
      <c r="T14" s="684">
        <f t="shared" si="1"/>
        <v>15.842069343395888</v>
      </c>
      <c r="U14" s="684">
        <f t="shared" si="1"/>
        <v>17.482425253778064</v>
      </c>
      <c r="V14" s="684">
        <f t="shared" si="1"/>
        <v>13.420241859597891</v>
      </c>
      <c r="W14" s="684">
        <f t="shared" si="1"/>
        <v>9.8430985688826347</v>
      </c>
      <c r="X14" s="179"/>
      <c r="AC14" s="259"/>
      <c r="AD14" s="259"/>
      <c r="AE14" s="259"/>
      <c r="AH14" s="181"/>
    </row>
    <row r="15" spans="1:37" s="181" customFormat="1" ht="15" customHeight="1">
      <c r="A15" s="546" t="s">
        <v>733</v>
      </c>
      <c r="B15" s="720"/>
      <c r="C15" s="606"/>
      <c r="D15" s="602"/>
      <c r="E15" s="602"/>
      <c r="F15" s="705"/>
      <c r="G15" s="705"/>
      <c r="H15" s="25"/>
      <c r="I15" s="621"/>
      <c r="J15" s="909"/>
      <c r="K15" s="716"/>
      <c r="L15" s="716"/>
      <c r="M15" s="716"/>
      <c r="N15" s="716"/>
      <c r="O15" s="716"/>
      <c r="P15" s="716"/>
      <c r="Q15" s="716"/>
      <c r="R15" s="602"/>
      <c r="S15" s="602"/>
      <c r="T15" s="602"/>
      <c r="U15" s="602"/>
      <c r="V15" s="602"/>
      <c r="W15" s="602"/>
      <c r="X15" s="179"/>
      <c r="Y15" s="18"/>
      <c r="Z15" s="18"/>
      <c r="AA15" s="18"/>
      <c r="AB15" s="18"/>
      <c r="AC15" s="182"/>
    </row>
    <row r="16" spans="1:37" s="18" customFormat="1" ht="13">
      <c r="A16" s="537" t="s">
        <v>789</v>
      </c>
      <c r="B16" s="696">
        <f>+SUM(I16:K16)</f>
        <v>0.377</v>
      </c>
      <c r="C16" s="684">
        <f>SUM(L16:O16)</f>
        <v>0.79600000000000004</v>
      </c>
      <c r="D16" s="684">
        <f>SUM(P16:S16)</f>
        <v>2.4249999999999998</v>
      </c>
      <c r="E16" s="684">
        <f>SUM(T16:W16)</f>
        <v>3.6169999999999995</v>
      </c>
      <c r="F16" s="685"/>
      <c r="G16" s="685"/>
      <c r="H16" s="165"/>
      <c r="I16" s="696">
        <v>0.153</v>
      </c>
      <c r="J16" s="906">
        <v>0.13600000000000001</v>
      </c>
      <c r="K16" s="684">
        <v>8.7999999999999995E-2</v>
      </c>
      <c r="L16" s="684">
        <v>0.35000000000000003</v>
      </c>
      <c r="M16" s="684">
        <v>0.21100000000000002</v>
      </c>
      <c r="N16" s="684">
        <v>0.129</v>
      </c>
      <c r="O16" s="684">
        <v>0.106</v>
      </c>
      <c r="P16" s="684">
        <v>0.22500000000000009</v>
      </c>
      <c r="Q16" s="684">
        <v>0.81499999999999995</v>
      </c>
      <c r="R16" s="684">
        <v>0.70900000000000007</v>
      </c>
      <c r="S16" s="684">
        <v>0.67599999999999993</v>
      </c>
      <c r="T16" s="684">
        <v>0.88500000000000023</v>
      </c>
      <c r="U16" s="684">
        <v>1.6539999999999997</v>
      </c>
      <c r="V16" s="684">
        <v>0.94100000000000006</v>
      </c>
      <c r="W16" s="684">
        <v>0.13700000000000001</v>
      </c>
      <c r="X16" s="179"/>
    </row>
    <row r="17" spans="1:37" s="181" customFormat="1" ht="14.25" customHeight="1">
      <c r="A17" s="709" t="s">
        <v>768</v>
      </c>
      <c r="B17" s="721"/>
      <c r="C17" s="710"/>
      <c r="D17" s="711"/>
      <c r="E17" s="711"/>
      <c r="F17" s="711"/>
      <c r="G17" s="711"/>
      <c r="H17" s="27"/>
      <c r="I17" s="910"/>
      <c r="J17" s="717"/>
      <c r="K17" s="717"/>
      <c r="L17" s="717"/>
      <c r="M17" s="717"/>
      <c r="N17" s="717"/>
      <c r="O17" s="717"/>
      <c r="P17" s="717"/>
      <c r="Q17" s="711"/>
      <c r="R17" s="711"/>
      <c r="S17" s="711"/>
      <c r="T17" s="711"/>
      <c r="U17" s="711"/>
      <c r="V17" s="711"/>
      <c r="W17" s="711"/>
      <c r="X17" s="179"/>
      <c r="Y17" s="18"/>
      <c r="Z17" s="18"/>
      <c r="AA17" s="18"/>
      <c r="AB17" s="18"/>
      <c r="AC17" s="764"/>
      <c r="AD17" s="764"/>
      <c r="AE17" s="764"/>
      <c r="AF17" s="764"/>
      <c r="AG17" s="764"/>
      <c r="AH17" s="764"/>
      <c r="AI17" s="764"/>
      <c r="AJ17" s="764"/>
      <c r="AK17" s="764"/>
    </row>
    <row r="18" spans="1:37" ht="13">
      <c r="A18" s="546" t="s">
        <v>694</v>
      </c>
      <c r="B18" s="722"/>
      <c r="C18" s="712"/>
      <c r="D18" s="603"/>
      <c r="E18" s="603"/>
      <c r="F18" s="705"/>
      <c r="G18" s="705"/>
      <c r="H18" s="25"/>
      <c r="I18" s="693"/>
      <c r="J18" s="905"/>
      <c r="K18" s="603"/>
      <c r="L18" s="603"/>
      <c r="M18" s="603"/>
      <c r="N18" s="603"/>
      <c r="O18" s="603"/>
      <c r="P18" s="603"/>
      <c r="Q18" s="603"/>
      <c r="R18" s="603"/>
      <c r="S18" s="603"/>
      <c r="T18" s="603"/>
      <c r="U18" s="603"/>
      <c r="V18" s="603"/>
      <c r="W18" s="603"/>
      <c r="X18" s="179"/>
      <c r="Y18" s="18"/>
      <c r="Z18" s="18"/>
      <c r="AA18" s="18"/>
      <c r="AB18" s="18"/>
      <c r="AC18" s="764"/>
      <c r="AD18" s="764"/>
      <c r="AE18" s="764"/>
      <c r="AF18" s="764"/>
      <c r="AG18" s="764"/>
      <c r="AH18" s="764"/>
      <c r="AI18" s="764"/>
      <c r="AJ18" s="764"/>
      <c r="AK18" s="764"/>
    </row>
    <row r="19" spans="1:37" ht="13">
      <c r="A19" s="537" t="s">
        <v>406</v>
      </c>
      <c r="B19" s="723"/>
      <c r="C19" s="713"/>
      <c r="D19" s="684"/>
      <c r="E19" s="684"/>
      <c r="F19" s="684">
        <v>150.5</v>
      </c>
      <c r="G19" s="684">
        <v>159.80000000000001</v>
      </c>
      <c r="H19" s="165"/>
      <c r="I19" s="696"/>
      <c r="J19" s="906"/>
      <c r="K19" s="684"/>
      <c r="L19" s="684"/>
      <c r="M19" s="684"/>
      <c r="N19" s="684"/>
      <c r="O19" s="684"/>
      <c r="P19" s="684"/>
      <c r="Q19" s="684"/>
      <c r="R19" s="684"/>
      <c r="S19" s="684"/>
      <c r="T19" s="684"/>
      <c r="U19" s="684"/>
      <c r="V19" s="684"/>
      <c r="W19" s="684"/>
      <c r="X19" s="179"/>
      <c r="Y19" s="18"/>
      <c r="Z19" s="18"/>
      <c r="AA19" s="18"/>
      <c r="AB19" s="18"/>
      <c r="AC19" s="764"/>
      <c r="AD19" s="764"/>
      <c r="AE19" s="764"/>
      <c r="AF19" s="764"/>
      <c r="AG19" s="764"/>
      <c r="AH19" s="764"/>
      <c r="AI19" s="764"/>
      <c r="AJ19" s="764"/>
      <c r="AK19" s="764"/>
    </row>
    <row r="20" spans="1:37" ht="13">
      <c r="A20" s="537" t="s">
        <v>735</v>
      </c>
      <c r="B20" s="696"/>
      <c r="C20" s="684">
        <v>32</v>
      </c>
      <c r="D20" s="684">
        <v>33.799999999999997</v>
      </c>
      <c r="E20" s="684">
        <v>36.5</v>
      </c>
      <c r="F20" s="684">
        <v>30.4</v>
      </c>
      <c r="G20" s="684">
        <v>25.6</v>
      </c>
      <c r="H20" s="165"/>
      <c r="I20" s="621"/>
      <c r="J20" s="904"/>
      <c r="K20" s="602"/>
      <c r="L20" s="602"/>
      <c r="M20" s="602"/>
      <c r="N20" s="602"/>
      <c r="O20" s="602"/>
      <c r="P20" s="602"/>
      <c r="Q20" s="602"/>
      <c r="R20" s="602"/>
      <c r="S20" s="602"/>
      <c r="T20" s="602"/>
      <c r="U20" s="602"/>
      <c r="V20" s="602"/>
      <c r="W20" s="602"/>
      <c r="X20" s="179"/>
      <c r="Y20" s="18"/>
      <c r="Z20" s="18"/>
      <c r="AA20" s="18"/>
      <c r="AB20" s="18"/>
      <c r="AC20" s="764"/>
      <c r="AD20" s="764"/>
      <c r="AE20" s="764"/>
      <c r="AF20" s="764"/>
      <c r="AG20" s="764"/>
      <c r="AH20" s="764"/>
      <c r="AI20" s="764"/>
      <c r="AJ20" s="764"/>
      <c r="AK20" s="764"/>
    </row>
    <row r="21" spans="1:37" ht="13">
      <c r="A21" s="546" t="s">
        <v>110</v>
      </c>
      <c r="B21" s="697"/>
      <c r="C21" s="685">
        <f>SUM(C19:C20)</f>
        <v>32</v>
      </c>
      <c r="D21" s="685">
        <f>SUM(D19:D20)</f>
        <v>33.799999999999997</v>
      </c>
      <c r="E21" s="685">
        <f>SUM(E19:E20)</f>
        <v>36.5</v>
      </c>
      <c r="F21" s="685">
        <f t="shared" ref="F21" si="2">SUM(F19:F20)</f>
        <v>180.9</v>
      </c>
      <c r="G21" s="685">
        <f>SUM(G19:G20)</f>
        <v>185.4</v>
      </c>
      <c r="H21" s="26"/>
      <c r="I21" s="693"/>
      <c r="J21" s="905"/>
      <c r="K21" s="603"/>
      <c r="L21" s="603"/>
      <c r="M21" s="603"/>
      <c r="N21" s="603"/>
      <c r="O21" s="603"/>
      <c r="P21" s="603"/>
      <c r="Q21" s="603"/>
      <c r="R21" s="603"/>
      <c r="S21" s="603"/>
      <c r="T21" s="603"/>
      <c r="U21" s="603"/>
      <c r="V21" s="603"/>
      <c r="W21" s="603"/>
      <c r="X21" s="179"/>
      <c r="Y21" s="18"/>
      <c r="Z21" s="18"/>
      <c r="AA21" s="18"/>
      <c r="AB21" s="18"/>
      <c r="AC21" s="764"/>
      <c r="AD21" s="764"/>
      <c r="AE21" s="764"/>
      <c r="AF21" s="764"/>
      <c r="AG21" s="764"/>
      <c r="AH21" s="764"/>
      <c r="AI21" s="764"/>
      <c r="AJ21" s="764"/>
      <c r="AK21" s="764"/>
    </row>
    <row r="22" spans="1:37" ht="13">
      <c r="A22" s="546" t="s">
        <v>695</v>
      </c>
      <c r="B22" s="722"/>
      <c r="C22" s="712"/>
      <c r="D22" s="603"/>
      <c r="E22" s="603"/>
      <c r="F22" s="705"/>
      <c r="G22" s="705"/>
      <c r="H22" s="25"/>
      <c r="I22" s="693"/>
      <c r="J22" s="905"/>
      <c r="K22" s="603"/>
      <c r="L22" s="603"/>
      <c r="M22" s="603"/>
      <c r="N22" s="603"/>
      <c r="O22" s="603"/>
      <c r="P22" s="603"/>
      <c r="Q22" s="603"/>
      <c r="R22" s="603"/>
      <c r="S22" s="603"/>
      <c r="T22" s="603"/>
      <c r="U22" s="603"/>
      <c r="V22" s="603"/>
      <c r="W22" s="603"/>
      <c r="X22" s="179"/>
      <c r="Y22" s="18"/>
      <c r="Z22" s="18"/>
      <c r="AA22" s="18"/>
      <c r="AB22" s="18"/>
      <c r="AC22" s="764"/>
      <c r="AD22" s="764"/>
      <c r="AE22" s="764"/>
      <c r="AF22" s="764"/>
      <c r="AG22" s="764"/>
      <c r="AH22" s="764"/>
      <c r="AI22" s="764"/>
      <c r="AJ22" s="764"/>
      <c r="AK22" s="764"/>
    </row>
    <row r="23" spans="1:37" ht="13">
      <c r="A23" s="537" t="s">
        <v>406</v>
      </c>
      <c r="B23" s="723"/>
      <c r="C23" s="713"/>
      <c r="D23" s="684"/>
      <c r="E23" s="684"/>
      <c r="F23" s="714">
        <v>0.05</v>
      </c>
      <c r="G23" s="714">
        <v>4.9500000000000002E-2</v>
      </c>
      <c r="H23" s="165"/>
      <c r="I23" s="696"/>
      <c r="J23" s="906"/>
      <c r="K23" s="684"/>
      <c r="L23" s="684"/>
      <c r="M23" s="684"/>
      <c r="N23" s="684"/>
      <c r="O23" s="684"/>
      <c r="P23" s="684"/>
      <c r="Q23" s="684"/>
      <c r="R23" s="684"/>
      <c r="S23" s="684"/>
      <c r="T23" s="684"/>
      <c r="U23" s="684"/>
      <c r="V23" s="684"/>
      <c r="W23" s="684"/>
      <c r="X23" s="179"/>
      <c r="Y23" s="18"/>
      <c r="Z23" s="18"/>
      <c r="AA23" s="18"/>
      <c r="AB23" s="18"/>
      <c r="AC23" s="764"/>
      <c r="AD23" s="764"/>
      <c r="AE23" s="764"/>
      <c r="AF23" s="764"/>
      <c r="AG23" s="764"/>
      <c r="AH23" s="764"/>
      <c r="AI23" s="764"/>
      <c r="AJ23" s="764"/>
      <c r="AK23" s="764"/>
    </row>
    <row r="24" spans="1:37">
      <c r="A24" s="537" t="s">
        <v>735</v>
      </c>
      <c r="B24" s="724"/>
      <c r="C24" s="715">
        <v>4.0300000000000002E-2</v>
      </c>
      <c r="D24" s="684" t="s">
        <v>774</v>
      </c>
      <c r="E24" s="684" t="s">
        <v>775</v>
      </c>
      <c r="F24" s="714">
        <v>0.05</v>
      </c>
      <c r="G24" s="714">
        <v>4.9500000000000002E-2</v>
      </c>
      <c r="H24" s="165"/>
      <c r="I24" s="621"/>
      <c r="J24" s="904"/>
      <c r="K24" s="602"/>
      <c r="L24" s="602"/>
      <c r="M24" s="602"/>
      <c r="N24" s="602"/>
      <c r="O24" s="602"/>
      <c r="P24" s="602"/>
      <c r="Q24" s="602"/>
      <c r="R24" s="602"/>
      <c r="S24" s="602"/>
      <c r="T24" s="602"/>
      <c r="U24" s="602"/>
      <c r="V24" s="602"/>
      <c r="W24" s="602"/>
      <c r="X24" s="179"/>
      <c r="Y24" s="764"/>
      <c r="Z24" s="764"/>
      <c r="AA24" s="764"/>
      <c r="AB24" s="764"/>
      <c r="AC24" s="764"/>
      <c r="AD24" s="764"/>
      <c r="AE24" s="764"/>
      <c r="AF24" s="764"/>
      <c r="AG24" s="764"/>
      <c r="AH24" s="764"/>
      <c r="AI24" s="764"/>
      <c r="AJ24" s="764"/>
      <c r="AK24" s="764"/>
    </row>
    <row r="25" spans="1:37" ht="13">
      <c r="A25" s="546" t="s">
        <v>696</v>
      </c>
      <c r="B25" s="722"/>
      <c r="C25" s="712"/>
      <c r="D25" s="603"/>
      <c r="E25" s="603"/>
      <c r="F25" s="705"/>
      <c r="G25" s="705"/>
      <c r="H25" s="25"/>
      <c r="I25" s="693"/>
      <c r="J25" s="905"/>
      <c r="K25" s="603"/>
      <c r="L25" s="603"/>
      <c r="M25" s="603"/>
      <c r="N25" s="603"/>
      <c r="O25" s="603"/>
      <c r="P25" s="603"/>
      <c r="Q25" s="603"/>
      <c r="R25" s="603"/>
      <c r="S25" s="603"/>
      <c r="T25" s="603"/>
      <c r="U25" s="603"/>
      <c r="V25" s="603"/>
      <c r="W25" s="603"/>
      <c r="X25" s="179"/>
      <c r="Y25" s="764"/>
      <c r="Z25" s="764"/>
      <c r="AA25" s="764"/>
      <c r="AB25" s="764"/>
      <c r="AC25" s="764"/>
      <c r="AD25" s="764"/>
      <c r="AE25" s="764"/>
      <c r="AF25" s="764"/>
      <c r="AG25" s="764"/>
      <c r="AH25" s="764"/>
      <c r="AI25" s="764"/>
      <c r="AJ25" s="764"/>
      <c r="AK25" s="764"/>
    </row>
    <row r="26" spans="1:37">
      <c r="A26" s="537" t="s">
        <v>406</v>
      </c>
      <c r="B26" s="696">
        <v>7.6</v>
      </c>
      <c r="C26" s="684">
        <v>9.3000000000000007</v>
      </c>
      <c r="D26" s="684">
        <v>10</v>
      </c>
      <c r="E26" s="684">
        <v>9.8000000000000007</v>
      </c>
      <c r="F26" s="684">
        <v>10.4</v>
      </c>
      <c r="G26" s="684">
        <v>9.9</v>
      </c>
      <c r="H26" s="165"/>
      <c r="I26" s="696"/>
      <c r="J26" s="906"/>
      <c r="K26" s="684"/>
      <c r="L26" s="684"/>
      <c r="M26" s="684"/>
      <c r="N26" s="684"/>
      <c r="O26" s="684"/>
      <c r="P26" s="684"/>
      <c r="Q26" s="684"/>
      <c r="R26" s="684"/>
      <c r="S26" s="684"/>
      <c r="T26" s="684"/>
      <c r="U26" s="684"/>
      <c r="V26" s="684"/>
      <c r="W26" s="684"/>
      <c r="X26" s="179"/>
      <c r="Y26" s="764"/>
      <c r="Z26" s="764"/>
      <c r="AA26" s="764"/>
      <c r="AB26" s="764"/>
      <c r="AC26" s="764"/>
      <c r="AD26" s="764"/>
      <c r="AE26" s="764"/>
      <c r="AF26" s="764"/>
      <c r="AG26" s="764"/>
      <c r="AH26" s="764"/>
      <c r="AI26" s="764"/>
      <c r="AJ26" s="764"/>
      <c r="AK26" s="764"/>
    </row>
    <row r="27" spans="1:37">
      <c r="A27" s="537" t="s">
        <v>735</v>
      </c>
      <c r="B27" s="696">
        <v>3</v>
      </c>
      <c r="C27" s="684">
        <v>3.9</v>
      </c>
      <c r="D27" s="684">
        <v>4</v>
      </c>
      <c r="E27" s="684">
        <v>3.8</v>
      </c>
      <c r="F27" s="684">
        <v>3.1</v>
      </c>
      <c r="G27" s="684">
        <v>2.1</v>
      </c>
      <c r="H27" s="165"/>
      <c r="I27" s="621"/>
      <c r="J27" s="904"/>
      <c r="K27" s="602"/>
      <c r="L27" s="602"/>
      <c r="M27" s="602"/>
      <c r="N27" s="602"/>
      <c r="O27" s="602"/>
      <c r="P27" s="602"/>
      <c r="Q27" s="602"/>
      <c r="R27" s="602"/>
      <c r="S27" s="602"/>
      <c r="T27" s="602"/>
      <c r="U27" s="602"/>
      <c r="V27" s="602"/>
      <c r="W27" s="602"/>
      <c r="X27" s="179"/>
      <c r="Y27" s="764"/>
      <c r="Z27" s="764"/>
      <c r="AA27" s="764"/>
      <c r="AB27" s="764"/>
      <c r="AC27" s="764"/>
      <c r="AD27" s="764"/>
      <c r="AE27" s="764"/>
      <c r="AF27" s="764"/>
      <c r="AG27" s="764"/>
      <c r="AH27" s="764"/>
      <c r="AI27" s="764"/>
      <c r="AJ27" s="764"/>
      <c r="AK27" s="764"/>
    </row>
    <row r="28" spans="1:37" ht="13">
      <c r="A28" s="546" t="s">
        <v>110</v>
      </c>
      <c r="B28" s="697">
        <f>SUM(B26:B27)</f>
        <v>10.6</v>
      </c>
      <c r="C28" s="685">
        <f>SUM(C26:C27)</f>
        <v>13.200000000000001</v>
      </c>
      <c r="D28" s="685">
        <f>SUM(D26:D27)</f>
        <v>14</v>
      </c>
      <c r="E28" s="685">
        <f>SUM(E26:E27)</f>
        <v>13.600000000000001</v>
      </c>
      <c r="F28" s="685">
        <f t="shared" ref="F28" si="3">SUM(F26:F27)</f>
        <v>13.5</v>
      </c>
      <c r="G28" s="685">
        <f>SUM(G26:G27)</f>
        <v>12</v>
      </c>
      <c r="H28" s="26"/>
      <c r="I28" s="693"/>
      <c r="J28" s="905"/>
      <c r="K28" s="603"/>
      <c r="L28" s="603"/>
      <c r="M28" s="603"/>
      <c r="N28" s="603"/>
      <c r="O28" s="603"/>
      <c r="P28" s="603"/>
      <c r="Q28" s="603"/>
      <c r="R28" s="603"/>
      <c r="S28" s="603"/>
      <c r="T28" s="603"/>
      <c r="U28" s="603"/>
      <c r="V28" s="603"/>
      <c r="W28" s="603"/>
      <c r="X28" s="179"/>
      <c r="Y28" s="764"/>
      <c r="Z28" s="764"/>
      <c r="AA28" s="764"/>
      <c r="AB28" s="764"/>
      <c r="AC28" s="764"/>
      <c r="AD28" s="764"/>
      <c r="AE28" s="764"/>
      <c r="AF28" s="764"/>
      <c r="AG28" s="764"/>
      <c r="AH28" s="764"/>
      <c r="AI28" s="764"/>
      <c r="AJ28" s="764"/>
      <c r="AK28" s="764"/>
    </row>
    <row r="29" spans="1:37">
      <c r="A29" s="250" t="s">
        <v>792</v>
      </c>
      <c r="B29" s="764"/>
      <c r="C29" s="764"/>
      <c r="D29" s="764"/>
      <c r="E29" s="764"/>
      <c r="F29" s="764"/>
      <c r="G29" s="764"/>
      <c r="H29" s="764"/>
      <c r="I29" s="764"/>
      <c r="J29" s="764"/>
      <c r="K29" s="764"/>
      <c r="L29" s="764"/>
      <c r="M29" s="764"/>
      <c r="N29" s="764"/>
      <c r="O29" s="764"/>
      <c r="P29" s="764"/>
      <c r="Q29" s="764"/>
      <c r="R29" s="764"/>
      <c r="S29" s="764"/>
      <c r="T29" s="764"/>
      <c r="U29" s="764"/>
      <c r="V29" s="764"/>
      <c r="W29" s="764"/>
      <c r="X29" s="179"/>
      <c r="Y29" s="764"/>
      <c r="Z29" s="764"/>
      <c r="AA29" s="764"/>
      <c r="AB29" s="764"/>
      <c r="AC29" s="764"/>
      <c r="AD29" s="764"/>
      <c r="AE29" s="764"/>
      <c r="AF29" s="764"/>
      <c r="AG29" s="764"/>
      <c r="AH29" s="764"/>
      <c r="AI29" s="764"/>
      <c r="AJ29" s="764"/>
      <c r="AK29" s="764"/>
    </row>
    <row r="30" spans="1:37">
      <c r="A30" s="250"/>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row>
    <row r="31" spans="1:37">
      <c r="A31" s="303"/>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4"/>
    </row>
    <row r="32" spans="1:37">
      <c r="A32" s="764"/>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64"/>
    </row>
    <row r="33" spans="8:32">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row>
    <row r="34" spans="8:32">
      <c r="H34" s="786"/>
      <c r="I34" s="764"/>
      <c r="J34" s="786"/>
      <c r="K34" s="786"/>
      <c r="L34" s="786"/>
      <c r="M34" s="786"/>
      <c r="N34" s="786"/>
      <c r="O34" s="786"/>
      <c r="P34" s="786"/>
      <c r="Q34" s="786"/>
      <c r="R34" s="786"/>
      <c r="S34" s="764"/>
      <c r="T34" s="786"/>
      <c r="U34" s="764"/>
      <c r="V34" s="786"/>
      <c r="W34" s="764"/>
      <c r="X34" s="786"/>
      <c r="Y34" s="764"/>
      <c r="Z34" s="764"/>
      <c r="AA34" s="764"/>
      <c r="AB34" s="764"/>
      <c r="AC34" s="764"/>
      <c r="AD34" s="764"/>
      <c r="AE34" s="764"/>
      <c r="AF34" s="764"/>
    </row>
    <row r="35" spans="8:32">
      <c r="H35" s="786"/>
      <c r="I35" s="764"/>
      <c r="J35" s="786"/>
      <c r="K35" s="786"/>
      <c r="L35" s="786"/>
      <c r="M35" s="786"/>
      <c r="N35" s="786"/>
      <c r="O35" s="786"/>
      <c r="P35" s="786"/>
      <c r="Q35" s="786"/>
      <c r="R35" s="786"/>
      <c r="S35" s="764"/>
      <c r="T35" s="786"/>
      <c r="U35" s="764"/>
      <c r="V35" s="786"/>
      <c r="W35" s="764"/>
      <c r="X35" s="786"/>
      <c r="Y35" s="764"/>
      <c r="Z35" s="764"/>
      <c r="AA35" s="764"/>
      <c r="AB35" s="764"/>
      <c r="AC35" s="764"/>
      <c r="AD35" s="764"/>
      <c r="AE35" s="764"/>
      <c r="AF35" s="764"/>
    </row>
    <row r="36" spans="8:32">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row>
    <row r="37" spans="8:32">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row>
    <row r="38" spans="8:32">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row>
    <row r="39" spans="8:32">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row>
    <row r="40" spans="8:32">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row>
    <row r="41" spans="8:32">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row>
    <row r="42" spans="8:32">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806"/>
    </row>
  </sheetData>
  <phoneticPr fontId="12" type="noConversion"/>
  <conditionalFormatting sqref="B8:B9 E8:G9 C9:F9 B18:F19 D21:G21 D22:F27 D28:G28">
    <cfRule type="expression" dxfId="22" priority="1196">
      <formula>#REF!=0</formula>
    </cfRule>
  </conditionalFormatting>
  <conditionalFormatting sqref="B20:C28">
    <cfRule type="expression" dxfId="21" priority="572">
      <formula>#REF!=0</formula>
    </cfRule>
  </conditionalFormatting>
  <conditionalFormatting sqref="B8:D8">
    <cfRule type="expression" dxfId="20" priority="588">
      <formula>#REF!=0</formula>
    </cfRule>
  </conditionalFormatting>
  <conditionalFormatting sqref="B7:F8">
    <cfRule type="expression" dxfId="19" priority="1070">
      <formula>#REF!=0</formula>
    </cfRule>
  </conditionalFormatting>
  <conditionalFormatting sqref="B11:F11">
    <cfRule type="expression" dxfId="18" priority="274">
      <formula>#REF!=0</formula>
    </cfRule>
  </conditionalFormatting>
  <conditionalFormatting sqref="B13:F13">
    <cfRule type="expression" dxfId="17" priority="527">
      <formula>#REF!=0</formula>
    </cfRule>
  </conditionalFormatting>
  <conditionalFormatting sqref="B10:G10">
    <cfRule type="expression" dxfId="16" priority="324">
      <formula>#REF!=0</formula>
    </cfRule>
  </conditionalFormatting>
  <conditionalFormatting sqref="B12:G12">
    <cfRule type="expression" dxfId="15" priority="25">
      <formula>#REF!=0</formula>
    </cfRule>
  </conditionalFormatting>
  <conditionalFormatting sqref="B14:G15">
    <cfRule type="expression" dxfId="14" priority="8">
      <formula>#REF!=0</formula>
    </cfRule>
  </conditionalFormatting>
  <conditionalFormatting sqref="B16:H16">
    <cfRule type="expression" dxfId="13" priority="22">
      <formula>#REF!=0</formula>
    </cfRule>
  </conditionalFormatting>
  <conditionalFormatting sqref="D20:F20">
    <cfRule type="expression" dxfId="12" priority="1172">
      <formula>#REF!=0</formula>
    </cfRule>
  </conditionalFormatting>
  <conditionalFormatting sqref="E7:F7">
    <cfRule type="expression" dxfId="11" priority="1227">
      <formula>#REF!=0</formula>
    </cfRule>
  </conditionalFormatting>
  <conditionalFormatting sqref="E23:F24">
    <cfRule type="expression" dxfId="10" priority="1161">
      <formula>#REF!=0</formula>
    </cfRule>
  </conditionalFormatting>
  <conditionalFormatting sqref="E26:F27">
    <cfRule type="expression" dxfId="9" priority="1145">
      <formula>#REF!=0</formula>
    </cfRule>
  </conditionalFormatting>
  <conditionalFormatting sqref="E19:G20">
    <cfRule type="expression" dxfId="8" priority="1082">
      <formula>#REF!=0</formula>
    </cfRule>
  </conditionalFormatting>
  <conditionalFormatting sqref="G22">
    <cfRule type="expression" dxfId="7" priority="1089">
      <formula>#REF!=0</formula>
    </cfRule>
  </conditionalFormatting>
  <conditionalFormatting sqref="G25:G27">
    <cfRule type="expression" dxfId="6" priority="1085">
      <formula>#REF!=0</formula>
    </cfRule>
  </conditionalFormatting>
  <conditionalFormatting sqref="H7:W16">
    <cfRule type="expression" dxfId="5" priority="4">
      <formula>#REF!=0</formula>
    </cfRule>
  </conditionalFormatting>
  <conditionalFormatting sqref="H18:W28">
    <cfRule type="expression" dxfId="4" priority="16">
      <formula>#REF!=0</formula>
    </cfRule>
  </conditionalFormatting>
  <conditionalFormatting sqref="J19:L20">
    <cfRule type="expression" dxfId="3" priority="3">
      <formula>#REF!=0</formula>
    </cfRule>
  </conditionalFormatting>
  <conditionalFormatting sqref="J23:L24">
    <cfRule type="expression" dxfId="2" priority="2">
      <formula>#REF!=0</formula>
    </cfRule>
  </conditionalFormatting>
  <conditionalFormatting sqref="J26:L27">
    <cfRule type="expression" dxfId="1" priority="1">
      <formula>#REF!=0</formula>
    </cfRule>
  </conditionalFormatting>
  <conditionalFormatting sqref="P15:Q15">
    <cfRule type="expression" dxfId="0" priority="675">
      <formula>#REF!=0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A504-F91D-48C9-A2B2-736DFDBE3295}">
  <sheetPr>
    <tabColor theme="3"/>
    <outlinePr summaryRight="0"/>
  </sheetPr>
  <dimension ref="A1:AD71"/>
  <sheetViews>
    <sheetView showGridLines="0" zoomScaleNormal="100" workbookViewId="0"/>
  </sheetViews>
  <sheetFormatPr defaultColWidth="9.453125" defaultRowHeight="12.5"/>
  <cols>
    <col min="1" max="1" width="45.54296875" style="4" customWidth="1"/>
    <col min="2" max="2" width="9.453125" style="831"/>
    <col min="3" max="4" width="9.453125" style="4"/>
    <col min="5" max="5" width="9.453125" style="4" customWidth="1"/>
    <col min="6" max="9" width="7.54296875" style="4" customWidth="1"/>
    <col min="10" max="10" width="1.81640625" style="4" customWidth="1"/>
    <col min="11" max="20" width="9.453125" style="4" customWidth="1"/>
    <col min="21" max="21" width="9.453125" style="4"/>
    <col min="22" max="29" width="9" style="4" customWidth="1"/>
    <col min="30" max="16384" width="9.453125" style="4"/>
  </cols>
  <sheetData>
    <row r="1" spans="1:30" ht="39.75" customHeight="1">
      <c r="A1" s="3" t="s">
        <v>33</v>
      </c>
      <c r="B1" s="797"/>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row>
    <row r="2" spans="1:30" ht="39.75" customHeight="1" thickBot="1">
      <c r="A2" s="901" t="s">
        <v>793</v>
      </c>
      <c r="B2" s="830"/>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9"/>
    </row>
    <row r="3" spans="1:30">
      <c r="A3" s="764"/>
      <c r="B3" s="797"/>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row>
    <row r="4" spans="1:30" ht="15">
      <c r="A4" s="725"/>
      <c r="B4" s="398"/>
      <c r="C4" s="725"/>
      <c r="D4" s="725" t="s">
        <v>740</v>
      </c>
      <c r="E4" s="726" t="s">
        <v>794</v>
      </c>
      <c r="F4" s="398">
        <v>2021</v>
      </c>
      <c r="G4" s="398">
        <v>2020</v>
      </c>
      <c r="H4" s="398">
        <v>2019</v>
      </c>
      <c r="I4" s="398">
        <v>2018</v>
      </c>
      <c r="J4" s="764"/>
      <c r="K4" s="397" t="s">
        <v>291</v>
      </c>
      <c r="L4" s="398" t="s">
        <v>459</v>
      </c>
      <c r="M4" s="398" t="s">
        <v>460</v>
      </c>
      <c r="N4" s="398" t="s">
        <v>461</v>
      </c>
      <c r="O4" s="398" t="s">
        <v>795</v>
      </c>
      <c r="P4" s="398" t="s">
        <v>462</v>
      </c>
      <c r="Q4" s="398" t="s">
        <v>463</v>
      </c>
      <c r="R4" s="398" t="s">
        <v>464</v>
      </c>
      <c r="S4" s="398" t="s">
        <v>465</v>
      </c>
      <c r="T4" s="398" t="s">
        <v>466</v>
      </c>
      <c r="U4" s="398" t="s">
        <v>467</v>
      </c>
      <c r="V4" s="398" t="s">
        <v>468</v>
      </c>
      <c r="W4" s="398" t="s">
        <v>714</v>
      </c>
      <c r="X4" s="398" t="s">
        <v>746</v>
      </c>
      <c r="Y4" s="398" t="s">
        <v>747</v>
      </c>
      <c r="Z4" s="398" t="s">
        <v>748</v>
      </c>
      <c r="AA4" s="398" t="s">
        <v>749</v>
      </c>
      <c r="AB4" s="398" t="s">
        <v>750</v>
      </c>
      <c r="AC4" s="398" t="s">
        <v>751</v>
      </c>
      <c r="AD4" s="764"/>
    </row>
    <row r="5" spans="1:30" ht="14.5">
      <c r="A5" s="727" t="s">
        <v>796</v>
      </c>
      <c r="B5" s="538"/>
      <c r="C5" s="728"/>
      <c r="D5" s="730"/>
      <c r="E5" s="728"/>
      <c r="F5" s="728"/>
      <c r="G5" s="728"/>
      <c r="H5" s="728"/>
      <c r="I5" s="728"/>
      <c r="J5" s="764"/>
      <c r="K5" s="730"/>
      <c r="L5" s="728"/>
      <c r="M5" s="728"/>
      <c r="N5" s="728"/>
      <c r="O5" s="728"/>
      <c r="P5" s="728"/>
      <c r="Q5" s="728"/>
      <c r="R5" s="728"/>
      <c r="S5" s="728"/>
      <c r="T5" s="728"/>
      <c r="U5" s="728"/>
      <c r="V5" s="728"/>
      <c r="W5" s="728"/>
      <c r="X5" s="728"/>
      <c r="Y5" s="728"/>
      <c r="Z5" s="728"/>
      <c r="AA5" s="728"/>
      <c r="AB5" s="728"/>
      <c r="AC5" s="728"/>
      <c r="AD5" s="764"/>
    </row>
    <row r="6" spans="1:30">
      <c r="A6" s="537" t="s">
        <v>90</v>
      </c>
      <c r="B6" s="538" t="s">
        <v>797</v>
      </c>
      <c r="C6" s="728"/>
      <c r="D6" s="731">
        <v>94.7</v>
      </c>
      <c r="E6" s="684">
        <v>230.2</v>
      </c>
      <c r="F6" s="684">
        <v>90.5</v>
      </c>
      <c r="G6" s="684">
        <v>34.020702137291266</v>
      </c>
      <c r="H6" s="684">
        <v>46.122653443568538</v>
      </c>
      <c r="I6" s="684">
        <v>49.960337668652137</v>
      </c>
      <c r="J6" s="764"/>
      <c r="K6" s="696">
        <v>101.2</v>
      </c>
      <c r="L6" s="906">
        <v>81.329869324970119</v>
      </c>
      <c r="M6" s="684">
        <v>101.7</v>
      </c>
      <c r="N6" s="684">
        <v>226.74666666666667</v>
      </c>
      <c r="O6" s="684">
        <v>381.81</v>
      </c>
      <c r="P6" s="684">
        <v>168.11</v>
      </c>
      <c r="Q6" s="684">
        <v>140.30000000000001</v>
      </c>
      <c r="R6" s="684">
        <v>149.69999999999999</v>
      </c>
      <c r="S6" s="684">
        <v>100.00786992234173</v>
      </c>
      <c r="T6" s="684">
        <v>57.610627090800477</v>
      </c>
      <c r="U6" s="684">
        <v>53.653347353719198</v>
      </c>
      <c r="V6" s="684">
        <v>41.553650027463028</v>
      </c>
      <c r="W6" s="684">
        <v>38.171989545997612</v>
      </c>
      <c r="X6" s="684">
        <v>28.82755570489844</v>
      </c>
      <c r="Y6" s="684">
        <v>27.529613270806014</v>
      </c>
      <c r="Z6" s="684">
        <v>43.543162159317802</v>
      </c>
      <c r="AA6" s="684">
        <v>49.032920400238957</v>
      </c>
      <c r="AB6" s="684">
        <v>44.094226403823178</v>
      </c>
      <c r="AC6" s="684">
        <v>47.820304810894193</v>
      </c>
      <c r="AD6" s="764"/>
    </row>
    <row r="7" spans="1:30">
      <c r="A7" s="537" t="s">
        <v>431</v>
      </c>
      <c r="B7" s="538" t="s">
        <v>797</v>
      </c>
      <c r="C7" s="728"/>
      <c r="D7" s="731">
        <v>93.9</v>
      </c>
      <c r="E7" s="684">
        <v>226.9</v>
      </c>
      <c r="F7" s="684">
        <v>88.8</v>
      </c>
      <c r="G7" s="684">
        <v>34.037291898397889</v>
      </c>
      <c r="H7" s="684">
        <v>46.278085092208464</v>
      </c>
      <c r="I7" s="684">
        <v>49.857462279845294</v>
      </c>
      <c r="J7" s="764"/>
      <c r="K7" s="696">
        <v>101.19</v>
      </c>
      <c r="L7" s="906">
        <v>80.870461917562736</v>
      </c>
      <c r="M7" s="684">
        <v>100</v>
      </c>
      <c r="N7" s="684">
        <v>226.54333333333338</v>
      </c>
      <c r="O7" s="684">
        <v>374.56666666666666</v>
      </c>
      <c r="P7" s="684">
        <v>163.96</v>
      </c>
      <c r="Q7" s="684">
        <v>138.6</v>
      </c>
      <c r="R7" s="684">
        <v>146.4</v>
      </c>
      <c r="S7" s="684">
        <v>99.715544504181594</v>
      </c>
      <c r="T7" s="684">
        <v>56.082550328554341</v>
      </c>
      <c r="U7" s="684">
        <v>52.078176305571589</v>
      </c>
      <c r="V7" s="684">
        <v>41.239418871576326</v>
      </c>
      <c r="W7" s="684">
        <v>38.373898596176836</v>
      </c>
      <c r="X7" s="684">
        <v>28.903093339307038</v>
      </c>
      <c r="Y7" s="684">
        <v>27.632756786531345</v>
      </c>
      <c r="Z7" s="684">
        <v>43.877660761107499</v>
      </c>
      <c r="AA7" s="684">
        <v>49.093821983273578</v>
      </c>
      <c r="AB7" s="684">
        <v>44.14955346475508</v>
      </c>
      <c r="AC7" s="684">
        <v>47.991304159697684</v>
      </c>
      <c r="AD7" s="764"/>
    </row>
    <row r="8" spans="1:30">
      <c r="A8" s="537" t="s">
        <v>432</v>
      </c>
      <c r="B8" s="538" t="s">
        <v>797</v>
      </c>
      <c r="C8" s="728"/>
      <c r="D8" s="731">
        <v>89.8</v>
      </c>
      <c r="E8" s="684">
        <v>192.8</v>
      </c>
      <c r="F8" s="684">
        <v>86.7</v>
      </c>
      <c r="G8" s="684">
        <v>33.681383788853161</v>
      </c>
      <c r="H8" s="684">
        <v>45.859063640896032</v>
      </c>
      <c r="I8" s="684">
        <v>47.043466022153837</v>
      </c>
      <c r="J8" s="764"/>
      <c r="K8" s="696">
        <v>95.8</v>
      </c>
      <c r="L8" s="906">
        <v>74.671604390680997</v>
      </c>
      <c r="M8" s="684">
        <v>99.4</v>
      </c>
      <c r="N8" s="684">
        <v>218.91</v>
      </c>
      <c r="O8" s="684">
        <v>274.49666666666667</v>
      </c>
      <c r="P8" s="684">
        <v>141.94999999999999</v>
      </c>
      <c r="Q8" s="684">
        <v>132.5</v>
      </c>
      <c r="R8" s="684">
        <v>141.69999999999999</v>
      </c>
      <c r="S8" s="684">
        <v>97.736512694145759</v>
      </c>
      <c r="T8" s="684">
        <v>54.567365143369138</v>
      </c>
      <c r="U8" s="684">
        <v>52.081752374439994</v>
      </c>
      <c r="V8" s="684">
        <v>41.377929442090185</v>
      </c>
      <c r="W8" s="684">
        <v>36.868231033452822</v>
      </c>
      <c r="X8" s="684">
        <v>28.829644713261644</v>
      </c>
      <c r="Y8" s="684">
        <v>27.649729966607978</v>
      </c>
      <c r="Z8" s="684">
        <v>44.143665920954511</v>
      </c>
      <c r="AA8" s="684">
        <v>48.923621714456402</v>
      </c>
      <c r="AB8" s="684">
        <v>42.654351553166066</v>
      </c>
      <c r="AC8" s="684">
        <v>47.714615375007156</v>
      </c>
      <c r="AD8" s="764"/>
    </row>
    <row r="9" spans="1:30">
      <c r="A9" s="537" t="s">
        <v>436</v>
      </c>
      <c r="B9" s="538" t="s">
        <v>797</v>
      </c>
      <c r="C9" s="728"/>
      <c r="D9" s="731">
        <v>54.9</v>
      </c>
      <c r="E9" s="684">
        <v>154</v>
      </c>
      <c r="F9" s="684">
        <v>72.3</v>
      </c>
      <c r="G9" s="684">
        <v>28.008012638797265</v>
      </c>
      <c r="H9" s="684">
        <v>44.035695070005325</v>
      </c>
      <c r="I9" s="684">
        <v>46.77321456367801</v>
      </c>
      <c r="J9" s="764"/>
      <c r="K9" s="696">
        <v>44.06</v>
      </c>
      <c r="L9" s="906">
        <v>43.510672939068115</v>
      </c>
      <c r="M9" s="684">
        <v>77.599999999999994</v>
      </c>
      <c r="N9" s="684">
        <v>184.93666666666664</v>
      </c>
      <c r="O9" s="684">
        <v>220.20000000000002</v>
      </c>
      <c r="P9" s="684">
        <v>117.37</v>
      </c>
      <c r="Q9" s="684">
        <v>91.41</v>
      </c>
      <c r="R9" s="684">
        <v>114.7</v>
      </c>
      <c r="S9" s="684">
        <v>77.83213346987543</v>
      </c>
      <c r="T9" s="684">
        <v>46.286666666666662</v>
      </c>
      <c r="U9" s="684">
        <v>48.90023716618807</v>
      </c>
      <c r="V9" s="684">
        <v>32.666964912027801</v>
      </c>
      <c r="W9" s="684">
        <v>32.85933930704897</v>
      </c>
      <c r="X9" s="684">
        <v>22.513921594982065</v>
      </c>
      <c r="Y9" s="684">
        <v>23.991824741130216</v>
      </c>
      <c r="Z9" s="684">
        <v>43.486501356113628</v>
      </c>
      <c r="AA9" s="684">
        <v>47.810429360812442</v>
      </c>
      <c r="AB9" s="684">
        <v>37.329287037037034</v>
      </c>
      <c r="AC9" s="684">
        <v>47.516562526058209</v>
      </c>
      <c r="AD9" s="764"/>
    </row>
    <row r="10" spans="1:30">
      <c r="A10" s="537" t="s">
        <v>138</v>
      </c>
      <c r="B10" s="538" t="s">
        <v>797</v>
      </c>
      <c r="C10" s="728"/>
      <c r="D10" s="731">
        <v>119.8</v>
      </c>
      <c r="E10" s="684">
        <v>167.6</v>
      </c>
      <c r="F10" s="684">
        <v>86.4</v>
      </c>
      <c r="G10" s="684">
        <v>47.173333333333325</v>
      </c>
      <c r="H10" s="684">
        <v>53.602499999999999</v>
      </c>
      <c r="I10" s="684">
        <v>53.124166666666667</v>
      </c>
      <c r="J10" s="764"/>
      <c r="K10" s="696">
        <v>110.91</v>
      </c>
      <c r="L10" s="906">
        <v>115.27410259957594</v>
      </c>
      <c r="M10" s="684">
        <v>132.1</v>
      </c>
      <c r="N10" s="684">
        <v>159.63</v>
      </c>
      <c r="O10" s="684">
        <f>AVERAGE(220.25,268,69,175.7)</f>
        <v>183.23750000000001</v>
      </c>
      <c r="P10" s="684">
        <v>144.87</v>
      </c>
      <c r="Q10" s="684">
        <v>134</v>
      </c>
      <c r="R10" s="684">
        <v>132.80000000000001</v>
      </c>
      <c r="S10" s="684">
        <v>89.999807834441981</v>
      </c>
      <c r="T10" s="684">
        <v>68.463333333333324</v>
      </c>
      <c r="U10" s="684">
        <v>59.693333333333328</v>
      </c>
      <c r="V10" s="684">
        <v>55.49666666666667</v>
      </c>
      <c r="W10" s="684">
        <v>52.52</v>
      </c>
      <c r="X10" s="684">
        <v>40.123333333333335</v>
      </c>
      <c r="Y10" s="684">
        <v>40.553333333333335</v>
      </c>
      <c r="Z10" s="684">
        <v>48.886666666666663</v>
      </c>
      <c r="AA10" s="684">
        <v>58.013333333333328</v>
      </c>
      <c r="AB10" s="684">
        <v>56.54</v>
      </c>
      <c r="AC10" s="684">
        <v>50.97</v>
      </c>
      <c r="AD10" s="764"/>
    </row>
    <row r="11" spans="1:30" ht="14.5">
      <c r="A11" s="727" t="s">
        <v>798</v>
      </c>
      <c r="B11" s="538" t="s">
        <v>797</v>
      </c>
      <c r="C11" s="728"/>
      <c r="D11" s="731">
        <v>50.3</v>
      </c>
      <c r="E11" s="684">
        <v>131.80000000000001</v>
      </c>
      <c r="F11" s="684">
        <v>28.501999999999995</v>
      </c>
      <c r="G11" s="684">
        <v>9.5194166666666664</v>
      </c>
      <c r="H11" s="684">
        <v>15.430499999999997</v>
      </c>
      <c r="I11" s="684">
        <v>21.890416666666667</v>
      </c>
      <c r="J11" s="764"/>
      <c r="K11" s="696">
        <v>33.700000000000003</v>
      </c>
      <c r="L11" s="906">
        <v>39.579000000000001</v>
      </c>
      <c r="M11" s="684">
        <v>79.2</v>
      </c>
      <c r="N11" s="684">
        <v>154.30266666666668</v>
      </c>
      <c r="O11" s="684">
        <v>169.9</v>
      </c>
      <c r="P11" s="684">
        <v>107.602</v>
      </c>
      <c r="Q11" s="684">
        <v>93.8</v>
      </c>
      <c r="R11" s="684">
        <v>38.6</v>
      </c>
      <c r="S11" s="684">
        <v>36.5</v>
      </c>
      <c r="T11" s="684">
        <v>21.190333333333331</v>
      </c>
      <c r="U11" s="684">
        <v>18.100000000000001</v>
      </c>
      <c r="V11" s="684">
        <v>13.139000000000001</v>
      </c>
      <c r="W11" s="684">
        <v>6.2119999999999997</v>
      </c>
      <c r="X11" s="684">
        <v>6.7839999999999998</v>
      </c>
      <c r="Y11" s="684">
        <v>11.942666666666668</v>
      </c>
      <c r="Z11" s="684">
        <v>14.576000000000001</v>
      </c>
      <c r="AA11" s="684">
        <v>10.880666666666665</v>
      </c>
      <c r="AB11" s="684">
        <v>14.962666666666665</v>
      </c>
      <c r="AC11" s="684">
        <v>21.302666666666667</v>
      </c>
      <c r="AD11" s="764"/>
    </row>
    <row r="12" spans="1:30">
      <c r="A12" s="727" t="s">
        <v>799</v>
      </c>
      <c r="B12" s="538"/>
      <c r="C12" s="728"/>
      <c r="D12" s="730"/>
      <c r="E12" s="729"/>
      <c r="F12" s="684"/>
      <c r="G12" s="684"/>
      <c r="H12" s="684"/>
      <c r="I12" s="684"/>
      <c r="J12" s="764"/>
      <c r="K12" s="696"/>
      <c r="L12" s="906"/>
      <c r="M12" s="684"/>
      <c r="N12" s="684"/>
      <c r="O12" s="684"/>
      <c r="P12" s="684"/>
      <c r="Q12" s="684"/>
      <c r="R12" s="684"/>
      <c r="S12" s="684"/>
      <c r="T12" s="684"/>
      <c r="U12" s="684"/>
      <c r="V12" s="684"/>
      <c r="W12" s="684"/>
      <c r="X12" s="684"/>
      <c r="Y12" s="684"/>
      <c r="Z12" s="684"/>
      <c r="AA12" s="684"/>
      <c r="AB12" s="684"/>
      <c r="AC12" s="684"/>
      <c r="AD12" s="764"/>
    </row>
    <row r="13" spans="1:30">
      <c r="A13" s="537" t="s">
        <v>800</v>
      </c>
      <c r="B13" s="538" t="s">
        <v>801</v>
      </c>
      <c r="C13" s="728"/>
      <c r="D13" s="731">
        <v>39.450000000000003</v>
      </c>
      <c r="E13" s="684">
        <v>34.06</v>
      </c>
      <c r="F13" s="684">
        <v>32.6</v>
      </c>
      <c r="G13" s="684">
        <v>29.9</v>
      </c>
      <c r="H13" s="684"/>
      <c r="I13" s="684"/>
      <c r="J13" s="764"/>
      <c r="K13" s="696">
        <v>42.65</v>
      </c>
      <c r="L13" s="906">
        <v>39.76</v>
      </c>
      <c r="M13" s="684">
        <v>35.950000000000003</v>
      </c>
      <c r="N13" s="684">
        <v>36.06</v>
      </c>
      <c r="O13" s="684">
        <v>34.409999999999997</v>
      </c>
      <c r="P13" s="684">
        <v>33.380000000000003</v>
      </c>
      <c r="Q13" s="684">
        <v>33</v>
      </c>
      <c r="R13" s="684"/>
      <c r="S13" s="684"/>
      <c r="T13" s="684"/>
      <c r="U13" s="684"/>
      <c r="V13" s="684"/>
      <c r="W13" s="684"/>
      <c r="X13" s="684"/>
      <c r="Y13" s="684"/>
      <c r="Z13" s="684"/>
      <c r="AA13" s="684"/>
      <c r="AB13" s="684"/>
      <c r="AC13" s="684"/>
      <c r="AD13" s="764"/>
    </row>
    <row r="14" spans="1:30">
      <c r="A14" s="537" t="s">
        <v>802</v>
      </c>
      <c r="B14" s="538" t="s">
        <v>801</v>
      </c>
      <c r="C14" s="728"/>
      <c r="D14" s="731">
        <v>48.01</v>
      </c>
      <c r="E14" s="684">
        <v>47.87</v>
      </c>
      <c r="F14" s="684">
        <v>41.7</v>
      </c>
      <c r="G14" s="684">
        <v>40.9</v>
      </c>
      <c r="H14" s="684"/>
      <c r="I14" s="684"/>
      <c r="J14" s="764"/>
      <c r="K14" s="696">
        <v>47.6</v>
      </c>
      <c r="L14" s="906">
        <v>48.17</v>
      </c>
      <c r="M14" s="684">
        <v>48.26</v>
      </c>
      <c r="N14" s="684">
        <v>48.56</v>
      </c>
      <c r="O14" s="684">
        <v>48.63</v>
      </c>
      <c r="P14" s="684">
        <v>48.78</v>
      </c>
      <c r="Q14" s="684">
        <v>45.5</v>
      </c>
      <c r="R14" s="684"/>
      <c r="S14" s="684"/>
      <c r="T14" s="684"/>
      <c r="U14" s="684"/>
      <c r="V14" s="684"/>
      <c r="W14" s="684"/>
      <c r="X14" s="684"/>
      <c r="Y14" s="684"/>
      <c r="Z14" s="684"/>
      <c r="AA14" s="684"/>
      <c r="AB14" s="684"/>
      <c r="AC14" s="684"/>
      <c r="AD14" s="764"/>
    </row>
    <row r="15" spans="1:30" ht="14.5">
      <c r="A15" s="727" t="s">
        <v>803</v>
      </c>
      <c r="B15" s="538"/>
      <c r="C15" s="728"/>
      <c r="D15" s="730"/>
      <c r="E15" s="729"/>
      <c r="F15" s="713"/>
      <c r="G15" s="684"/>
      <c r="H15" s="684"/>
      <c r="I15" s="684"/>
      <c r="J15" s="764"/>
      <c r="K15" s="696"/>
      <c r="L15" s="906"/>
      <c r="M15" s="684"/>
      <c r="N15" s="684"/>
      <c r="O15" s="684"/>
      <c r="P15" s="684"/>
      <c r="Q15" s="684"/>
      <c r="R15" s="684"/>
      <c r="S15" s="684"/>
      <c r="T15" s="684"/>
      <c r="U15" s="684"/>
      <c r="V15" s="684"/>
      <c r="W15" s="684"/>
      <c r="X15" s="684"/>
      <c r="Y15" s="684"/>
      <c r="Z15" s="684"/>
      <c r="AA15" s="684"/>
      <c r="AB15" s="684"/>
      <c r="AC15" s="684"/>
      <c r="AD15" s="764"/>
    </row>
    <row r="16" spans="1:30">
      <c r="A16" s="537" t="s">
        <v>804</v>
      </c>
      <c r="B16" s="538" t="s">
        <v>797</v>
      </c>
      <c r="C16" s="728"/>
      <c r="D16" s="731">
        <v>41.22</v>
      </c>
      <c r="E16" s="684">
        <v>47.782735275413174</v>
      </c>
      <c r="F16" s="684">
        <v>23.3</v>
      </c>
      <c r="G16" s="684">
        <v>21.3</v>
      </c>
      <c r="H16" s="684">
        <v>26.8</v>
      </c>
      <c r="I16" s="684"/>
      <c r="J16" s="764"/>
      <c r="K16" s="731">
        <v>28.57</v>
      </c>
      <c r="L16" s="906">
        <v>33.955397019968295</v>
      </c>
      <c r="M16" s="684">
        <v>50.49339593800368</v>
      </c>
      <c r="N16" s="684">
        <v>66.293724560183477</v>
      </c>
      <c r="O16" s="684">
        <v>41.06</v>
      </c>
      <c r="P16" s="684">
        <v>36.92</v>
      </c>
      <c r="Q16" s="684">
        <v>39.1</v>
      </c>
      <c r="R16" s="684">
        <v>29.635558069872381</v>
      </c>
      <c r="S16" s="684">
        <v>16</v>
      </c>
      <c r="T16" s="684">
        <v>17.3</v>
      </c>
      <c r="U16" s="684">
        <v>23.2</v>
      </c>
      <c r="V16" s="684">
        <v>23.2</v>
      </c>
      <c r="W16" s="684">
        <v>11.6</v>
      </c>
      <c r="X16" s="684">
        <v>16.899999999999999</v>
      </c>
      <c r="Y16" s="684">
        <v>26.9</v>
      </c>
      <c r="Z16" s="684">
        <v>27.6</v>
      </c>
      <c r="AA16" s="684">
        <v>15.5</v>
      </c>
      <c r="AB16" s="684">
        <v>22.7</v>
      </c>
      <c r="AC16" s="684">
        <v>34.799999999999997</v>
      </c>
      <c r="AD16" s="764"/>
    </row>
    <row r="17" spans="1:29">
      <c r="A17" s="537" t="s">
        <v>805</v>
      </c>
      <c r="B17" s="538" t="s">
        <v>797</v>
      </c>
      <c r="C17" s="728"/>
      <c r="D17" s="731">
        <v>41.83</v>
      </c>
      <c r="E17" s="684">
        <v>39.147285618761494</v>
      </c>
      <c r="F17" s="684">
        <v>16.5</v>
      </c>
      <c r="G17" s="684">
        <v>16.2</v>
      </c>
      <c r="H17" s="684">
        <v>25.3</v>
      </c>
      <c r="I17" s="684"/>
      <c r="J17" s="764"/>
      <c r="K17" s="731">
        <v>24.24</v>
      </c>
      <c r="L17" s="906">
        <v>25.780433614798476</v>
      </c>
      <c r="M17" s="684">
        <v>52.893834997917182</v>
      </c>
      <c r="N17" s="684">
        <v>54.642770695150872</v>
      </c>
      <c r="O17" s="684">
        <v>16.86</v>
      </c>
      <c r="P17" s="684">
        <v>26.69</v>
      </c>
      <c r="Q17" s="684">
        <v>36.700000000000003</v>
      </c>
      <c r="R17" s="684">
        <v>22.91954785328323</v>
      </c>
      <c r="S17" s="684">
        <v>9.9</v>
      </c>
      <c r="T17" s="684">
        <v>11.4</v>
      </c>
      <c r="U17" s="684">
        <v>16</v>
      </c>
      <c r="V17" s="684">
        <v>11.5</v>
      </c>
      <c r="W17" s="684">
        <v>6.4</v>
      </c>
      <c r="X17" s="684">
        <v>7.8</v>
      </c>
      <c r="Y17" s="684">
        <v>25.9</v>
      </c>
      <c r="Z17" s="684">
        <v>22.7</v>
      </c>
      <c r="AA17" s="684">
        <v>16.600000000000001</v>
      </c>
      <c r="AB17" s="684">
        <v>15.3</v>
      </c>
      <c r="AC17" s="684">
        <v>32.5</v>
      </c>
    </row>
    <row r="18" spans="1:29" ht="14.5">
      <c r="A18" s="727" t="s">
        <v>806</v>
      </c>
      <c r="B18" s="538" t="s">
        <v>797</v>
      </c>
      <c r="C18" s="728"/>
      <c r="D18" s="731">
        <v>27</v>
      </c>
      <c r="E18" s="684">
        <f>AVERAGE(N18:Q18)</f>
        <v>30.933333333333334</v>
      </c>
      <c r="F18" s="684">
        <v>13.73678172417374</v>
      </c>
      <c r="G18" s="684">
        <v>9.9</v>
      </c>
      <c r="H18" s="684">
        <v>12.56</v>
      </c>
      <c r="I18" s="684">
        <v>15.2</v>
      </c>
      <c r="J18" s="764"/>
      <c r="K18" s="731">
        <v>21.3</v>
      </c>
      <c r="L18" s="906">
        <v>21.4</v>
      </c>
      <c r="M18" s="684">
        <v>38.4</v>
      </c>
      <c r="N18" s="684">
        <v>45.4</v>
      </c>
      <c r="O18" s="684" t="s">
        <v>807</v>
      </c>
      <c r="P18" s="684">
        <v>23.2</v>
      </c>
      <c r="Q18" s="684">
        <v>24.2</v>
      </c>
      <c r="R18" s="684">
        <v>19.900000000000002</v>
      </c>
      <c r="S18" s="684">
        <v>13.1</v>
      </c>
      <c r="T18" s="684">
        <v>10.9</v>
      </c>
      <c r="U18" s="684">
        <v>11.1</v>
      </c>
      <c r="V18" s="684">
        <v>9.6999999999999993</v>
      </c>
      <c r="W18" s="684">
        <v>9</v>
      </c>
      <c r="X18" s="684">
        <v>9.1</v>
      </c>
      <c r="Y18" s="684">
        <v>11.8</v>
      </c>
      <c r="Z18" s="684">
        <v>12.2</v>
      </c>
      <c r="AA18" s="684">
        <v>10.4</v>
      </c>
      <c r="AB18" s="684">
        <v>10.9</v>
      </c>
      <c r="AC18" s="684">
        <v>16.7</v>
      </c>
    </row>
    <row r="19" spans="1:29">
      <c r="A19" s="250" t="s">
        <v>808</v>
      </c>
      <c r="B19" s="797"/>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row>
    <row r="20" spans="1:29">
      <c r="A20" s="250" t="s">
        <v>809</v>
      </c>
      <c r="B20" s="797"/>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row>
    <row r="21" spans="1:29">
      <c r="A21" s="250" t="s">
        <v>810</v>
      </c>
      <c r="B21" s="797"/>
      <c r="C21" s="764"/>
      <c r="D21" s="764"/>
      <c r="E21" s="764"/>
      <c r="F21" s="764"/>
      <c r="G21" s="764"/>
      <c r="H21" s="764"/>
      <c r="I21" s="764"/>
      <c r="J21" s="764"/>
      <c r="K21" s="764"/>
      <c r="L21" s="764"/>
      <c r="M21" s="764"/>
      <c r="N21" s="764"/>
      <c r="O21" s="764"/>
      <c r="P21" s="764"/>
      <c r="Q21" s="764"/>
      <c r="R21" s="764"/>
      <c r="S21" s="764"/>
      <c r="T21" s="764"/>
      <c r="U21" s="764"/>
      <c r="V21" s="764"/>
      <c r="W21" s="764"/>
      <c r="X21" s="764"/>
      <c r="Y21" s="764"/>
      <c r="Z21" s="764"/>
      <c r="AA21" s="764"/>
      <c r="AB21" s="764"/>
      <c r="AC21" s="764"/>
    </row>
    <row r="22" spans="1:29">
      <c r="A22" s="250" t="s">
        <v>811</v>
      </c>
      <c r="B22" s="797"/>
      <c r="C22" s="764"/>
      <c r="D22" s="764"/>
      <c r="E22" s="764"/>
      <c r="F22" s="764"/>
      <c r="G22" s="764"/>
      <c r="H22" s="764"/>
      <c r="I22" s="764"/>
      <c r="J22" s="764"/>
      <c r="K22" s="764"/>
      <c r="L22" s="764"/>
      <c r="M22" s="764"/>
      <c r="N22" s="764"/>
      <c r="O22" s="764"/>
      <c r="P22" s="764"/>
      <c r="Q22" s="764"/>
      <c r="R22" s="764"/>
      <c r="S22" s="764"/>
      <c r="T22" s="764"/>
      <c r="U22" s="764"/>
      <c r="V22" s="764"/>
      <c r="W22" s="764"/>
      <c r="X22" s="764"/>
      <c r="Y22" s="764"/>
      <c r="Z22" s="764"/>
      <c r="AA22" s="764"/>
      <c r="AB22" s="764"/>
      <c r="AC22" s="764"/>
    </row>
    <row r="23" spans="1:29">
      <c r="A23" s="282"/>
      <c r="B23" s="797"/>
      <c r="C23" s="764"/>
      <c r="D23" s="764"/>
      <c r="E23" s="764"/>
      <c r="F23" s="764"/>
      <c r="G23" s="764"/>
      <c r="H23" s="764"/>
      <c r="I23" s="764"/>
      <c r="J23" s="764"/>
      <c r="K23" s="764"/>
      <c r="L23" s="764"/>
      <c r="M23" s="764"/>
      <c r="N23" s="764"/>
      <c r="O23" s="764"/>
      <c r="P23" s="764"/>
      <c r="Q23" s="764"/>
      <c r="R23" s="764"/>
      <c r="S23" s="764"/>
      <c r="T23" s="764"/>
      <c r="U23" s="764"/>
      <c r="V23" s="764"/>
      <c r="W23" s="764"/>
      <c r="X23" s="764"/>
      <c r="Y23" s="764"/>
      <c r="Z23" s="764"/>
      <c r="AA23" s="764"/>
      <c r="AB23" s="764"/>
      <c r="AC23" s="764"/>
    </row>
    <row r="24" spans="1:29">
      <c r="A24" s="250"/>
      <c r="B24" s="797"/>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4"/>
      <c r="AC24" s="764"/>
    </row>
    <row r="25" spans="1:29">
      <c r="A25" s="250"/>
      <c r="B25" s="797"/>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row>
    <row r="26" spans="1:29">
      <c r="A26" s="250"/>
      <c r="B26" s="797"/>
      <c r="C26" s="764"/>
      <c r="D26" s="764"/>
      <c r="E26" s="764"/>
      <c r="F26" s="764"/>
      <c r="G26" s="764"/>
      <c r="H26" s="764"/>
      <c r="I26" s="764"/>
      <c r="J26" s="764"/>
      <c r="K26" s="764"/>
      <c r="L26" s="764"/>
      <c r="M26" s="764"/>
      <c r="N26" s="764"/>
      <c r="O26" s="764"/>
      <c r="P26" s="764"/>
      <c r="Q26" s="764"/>
      <c r="R26" s="764"/>
      <c r="S26" s="764"/>
      <c r="T26" s="764"/>
      <c r="U26" s="764"/>
      <c r="V26" s="764"/>
      <c r="W26" s="764"/>
      <c r="X26" s="764"/>
      <c r="Y26" s="764"/>
      <c r="Z26" s="764"/>
      <c r="AA26" s="764"/>
      <c r="AB26" s="764"/>
      <c r="AC26" s="764"/>
    </row>
    <row r="27" spans="1:29">
      <c r="A27" s="764"/>
      <c r="B27" s="797"/>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row>
    <row r="28" spans="1:29">
      <c r="A28" s="764"/>
      <c r="B28" s="797"/>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row>
    <row r="29" spans="1:29">
      <c r="A29" s="764"/>
      <c r="B29" s="797"/>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260"/>
      <c r="AA29" s="260"/>
      <c r="AB29" s="260"/>
      <c r="AC29" s="260"/>
    </row>
    <row r="30" spans="1:29">
      <c r="A30" s="764"/>
      <c r="B30" s="797"/>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row>
    <row r="31" spans="1:29">
      <c r="A31" s="764"/>
      <c r="B31" s="797"/>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row>
    <row r="32" spans="1:29">
      <c r="A32" s="764"/>
      <c r="B32" s="797"/>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row>
    <row r="33" spans="11:29">
      <c r="K33" s="764"/>
      <c r="L33" s="764"/>
      <c r="M33" s="764"/>
      <c r="N33" s="764"/>
      <c r="O33" s="764"/>
      <c r="P33" s="764"/>
      <c r="Q33" s="764"/>
      <c r="R33" s="764"/>
      <c r="S33" s="764"/>
      <c r="T33" s="764"/>
      <c r="U33" s="764"/>
      <c r="V33" s="764"/>
      <c r="W33" s="764"/>
      <c r="X33" s="764"/>
      <c r="Y33" s="764"/>
      <c r="Z33" s="260"/>
      <c r="AA33" s="260"/>
      <c r="AB33" s="260"/>
      <c r="AC33" s="260"/>
    </row>
    <row r="34" spans="11:29">
      <c r="K34" s="764"/>
      <c r="L34" s="764"/>
      <c r="M34" s="764"/>
      <c r="N34" s="764"/>
      <c r="O34" s="764"/>
      <c r="P34" s="764"/>
      <c r="Q34" s="764"/>
      <c r="R34" s="764"/>
      <c r="S34" s="764"/>
      <c r="T34" s="764"/>
      <c r="U34" s="764"/>
      <c r="V34" s="764"/>
      <c r="W34" s="764"/>
      <c r="X34" s="764"/>
      <c r="Y34" s="764"/>
      <c r="Z34" s="764"/>
      <c r="AA34" s="764"/>
      <c r="AB34" s="764"/>
      <c r="AC34" s="764"/>
    </row>
    <row r="35" spans="11:29">
      <c r="K35" s="764"/>
      <c r="L35" s="764"/>
      <c r="M35" s="764"/>
      <c r="N35" s="764"/>
      <c r="O35" s="764"/>
      <c r="P35" s="764"/>
      <c r="Q35" s="764"/>
      <c r="R35" s="764"/>
      <c r="S35" s="764"/>
      <c r="T35" s="764"/>
      <c r="U35" s="764"/>
      <c r="V35" s="764"/>
      <c r="W35" s="764"/>
      <c r="X35" s="764"/>
      <c r="Y35" s="764"/>
      <c r="Z35" s="764"/>
      <c r="AA35" s="764"/>
      <c r="AB35" s="764"/>
      <c r="AC35" s="764"/>
    </row>
    <row r="36" spans="11:29">
      <c r="K36" s="764"/>
      <c r="L36" s="764"/>
      <c r="M36" s="764"/>
      <c r="N36" s="764"/>
      <c r="O36" s="764"/>
      <c r="P36" s="764"/>
      <c r="Q36" s="764"/>
      <c r="R36" s="764"/>
      <c r="S36" s="764"/>
      <c r="T36" s="764"/>
      <c r="U36" s="764"/>
      <c r="V36" s="764"/>
      <c r="W36" s="764"/>
      <c r="X36" s="764"/>
      <c r="Y36" s="764"/>
      <c r="Z36" s="764"/>
      <c r="AA36" s="764"/>
      <c r="AB36" s="764"/>
      <c r="AC36" s="764"/>
    </row>
    <row r="37" spans="11:29">
      <c r="K37" s="764"/>
      <c r="L37" s="764"/>
      <c r="M37" s="764"/>
      <c r="N37" s="764"/>
      <c r="O37" s="764"/>
      <c r="P37" s="764"/>
      <c r="Q37" s="764"/>
      <c r="R37" s="764"/>
      <c r="S37" s="764"/>
      <c r="T37" s="764"/>
      <c r="U37" s="764"/>
      <c r="V37" s="764"/>
      <c r="W37" s="764"/>
      <c r="X37" s="764"/>
      <c r="Y37" s="764"/>
      <c r="Z37" s="764"/>
      <c r="AA37" s="764"/>
      <c r="AB37" s="764"/>
      <c r="AC37" s="764"/>
    </row>
    <row r="38" spans="11:29">
      <c r="K38" s="764"/>
      <c r="L38" s="764"/>
      <c r="M38" s="764"/>
      <c r="N38" s="764"/>
      <c r="O38" s="764"/>
      <c r="P38" s="764"/>
      <c r="Q38" s="764"/>
      <c r="R38" s="764"/>
      <c r="S38" s="764"/>
      <c r="T38" s="764"/>
      <c r="U38" s="764"/>
      <c r="V38" s="764"/>
      <c r="W38" s="764"/>
      <c r="X38" s="764"/>
      <c r="Y38" s="764"/>
      <c r="Z38" s="764"/>
      <c r="AA38" s="764"/>
      <c r="AB38" s="764"/>
      <c r="AC38" s="764"/>
    </row>
    <row r="39" spans="11:29">
      <c r="K39" s="764"/>
      <c r="L39" s="764"/>
      <c r="M39" s="764"/>
      <c r="N39" s="764"/>
      <c r="O39" s="764"/>
      <c r="P39" s="764"/>
      <c r="Q39" s="764"/>
      <c r="R39" s="764"/>
      <c r="S39" s="764"/>
      <c r="T39" s="764"/>
      <c r="U39" s="764"/>
      <c r="V39" s="764"/>
      <c r="W39" s="764"/>
      <c r="X39" s="764"/>
      <c r="Y39" s="764"/>
      <c r="Z39" s="764"/>
      <c r="AA39" s="764"/>
      <c r="AB39" s="764"/>
      <c r="AC39" s="764"/>
    </row>
    <row r="40" spans="11:29">
      <c r="K40" s="764"/>
      <c r="L40" s="764"/>
      <c r="M40" s="764"/>
      <c r="N40" s="764"/>
      <c r="O40" s="764"/>
      <c r="P40" s="764"/>
      <c r="Q40" s="764"/>
      <c r="R40" s="764"/>
      <c r="S40" s="764"/>
      <c r="T40" s="764"/>
      <c r="U40" s="764"/>
      <c r="V40" s="764"/>
      <c r="W40" s="764"/>
      <c r="X40" s="764"/>
      <c r="Y40" s="764"/>
      <c r="Z40" s="764"/>
      <c r="AA40" s="764"/>
      <c r="AB40" s="764"/>
      <c r="AC40" s="764"/>
    </row>
    <row r="41" spans="11:29">
      <c r="K41" s="764"/>
      <c r="L41" s="764"/>
      <c r="M41" s="764"/>
      <c r="N41" s="764"/>
      <c r="O41" s="764"/>
      <c r="P41" s="764"/>
      <c r="Q41" s="764"/>
      <c r="R41" s="764"/>
      <c r="S41" s="764"/>
      <c r="T41" s="764"/>
      <c r="U41" s="764"/>
      <c r="V41" s="764"/>
      <c r="W41" s="764"/>
      <c r="X41" s="764"/>
      <c r="Y41" s="764"/>
      <c r="Z41" s="764"/>
      <c r="AA41" s="764"/>
      <c r="AB41" s="764"/>
      <c r="AC41" s="764"/>
    </row>
    <row r="42" spans="11:29">
      <c r="K42" s="764"/>
      <c r="L42" s="764"/>
      <c r="M42" s="764"/>
      <c r="N42" s="764"/>
      <c r="O42" s="764"/>
      <c r="P42" s="764"/>
      <c r="Q42" s="764"/>
      <c r="R42" s="764"/>
      <c r="S42" s="764"/>
      <c r="T42" s="764"/>
      <c r="U42" s="764"/>
      <c r="V42" s="764"/>
      <c r="W42" s="764"/>
      <c r="X42" s="764"/>
      <c r="Y42" s="764"/>
      <c r="Z42" s="764"/>
      <c r="AA42" s="764"/>
      <c r="AB42" s="764"/>
      <c r="AC42" s="764"/>
    </row>
    <row r="43" spans="11:29">
      <c r="K43" s="764"/>
      <c r="L43" s="764"/>
      <c r="M43" s="764"/>
      <c r="N43" s="764"/>
      <c r="O43" s="764"/>
      <c r="P43" s="764"/>
      <c r="Q43" s="764"/>
      <c r="R43" s="764"/>
      <c r="S43" s="764"/>
      <c r="T43" s="764"/>
      <c r="U43" s="764"/>
      <c r="V43" s="764"/>
      <c r="W43" s="764"/>
      <c r="X43" s="764"/>
      <c r="Y43" s="764"/>
      <c r="Z43" s="764"/>
      <c r="AA43" s="764"/>
      <c r="AB43" s="764"/>
      <c r="AC43" s="764"/>
    </row>
    <row r="44" spans="11:29">
      <c r="K44" s="764"/>
      <c r="L44" s="764"/>
      <c r="M44" s="764"/>
      <c r="N44" s="764"/>
      <c r="O44" s="764"/>
      <c r="P44" s="764"/>
      <c r="Q44" s="764"/>
      <c r="R44" s="764"/>
      <c r="S44" s="764"/>
      <c r="T44" s="764"/>
      <c r="U44" s="764"/>
      <c r="V44" s="764"/>
      <c r="W44" s="764"/>
      <c r="X44" s="764"/>
      <c r="Y44" s="764"/>
      <c r="Z44" s="764"/>
      <c r="AA44" s="764"/>
      <c r="AB44" s="764"/>
      <c r="AC44" s="764"/>
    </row>
    <row r="45" spans="11:29">
      <c r="K45" s="764"/>
      <c r="L45" s="764"/>
      <c r="M45" s="764"/>
      <c r="N45" s="764"/>
      <c r="O45" s="764"/>
      <c r="P45" s="764"/>
      <c r="Q45" s="764"/>
      <c r="R45" s="764"/>
      <c r="S45" s="764"/>
      <c r="T45" s="764"/>
      <c r="U45" s="764"/>
      <c r="V45" s="764"/>
      <c r="W45" s="764"/>
      <c r="X45" s="764"/>
      <c r="Y45" s="764"/>
      <c r="Z45" s="764"/>
      <c r="AA45" s="764"/>
      <c r="AB45" s="764"/>
      <c r="AC45" s="764"/>
    </row>
    <row r="46" spans="11:29">
      <c r="K46" s="764"/>
      <c r="L46" s="764"/>
      <c r="M46" s="764"/>
      <c r="N46" s="764"/>
      <c r="O46" s="764"/>
      <c r="P46" s="764"/>
      <c r="Q46" s="764"/>
      <c r="R46" s="764"/>
      <c r="S46" s="764"/>
      <c r="T46" s="764"/>
      <c r="U46" s="764"/>
      <c r="V46" s="764"/>
      <c r="W46" s="764"/>
      <c r="X46" s="764"/>
      <c r="Y46" s="764"/>
      <c r="Z46" s="764"/>
      <c r="AA46" s="764"/>
      <c r="AB46" s="764"/>
      <c r="AC46" s="764"/>
    </row>
    <row r="47" spans="11:29">
      <c r="K47" s="764"/>
      <c r="L47" s="764"/>
      <c r="M47" s="764"/>
      <c r="N47" s="764"/>
      <c r="O47" s="764"/>
      <c r="P47" s="764"/>
      <c r="Q47" s="764"/>
      <c r="R47" s="764"/>
      <c r="S47" s="764"/>
      <c r="T47" s="764"/>
      <c r="U47" s="764"/>
      <c r="V47" s="764"/>
      <c r="W47" s="764"/>
      <c r="X47" s="764"/>
      <c r="Y47" s="764"/>
      <c r="Z47" s="764"/>
      <c r="AA47" s="764"/>
      <c r="AB47" s="764"/>
      <c r="AC47" s="764"/>
    </row>
    <row r="48" spans="11:29">
      <c r="K48" s="764"/>
      <c r="L48" s="764"/>
      <c r="M48" s="764"/>
      <c r="N48" s="764"/>
      <c r="O48" s="764"/>
      <c r="P48" s="764"/>
      <c r="Q48" s="764"/>
      <c r="R48" s="764"/>
      <c r="S48" s="764"/>
      <c r="T48" s="764"/>
      <c r="U48" s="764"/>
      <c r="V48" s="764"/>
      <c r="W48" s="764"/>
      <c r="X48" s="764"/>
      <c r="Y48" s="764"/>
      <c r="Z48" s="764"/>
      <c r="AA48" s="764"/>
      <c r="AB48" s="764"/>
      <c r="AC48" s="764"/>
    </row>
    <row r="49" spans="11:12">
      <c r="K49" s="764"/>
      <c r="L49" s="764"/>
    </row>
    <row r="50" spans="11:12">
      <c r="K50" s="764"/>
      <c r="L50" s="764"/>
    </row>
    <row r="51" spans="11:12">
      <c r="K51" s="764"/>
      <c r="L51" s="764"/>
    </row>
    <row r="52" spans="11:12">
      <c r="K52" s="764"/>
      <c r="L52" s="764"/>
    </row>
    <row r="53" spans="11:12">
      <c r="K53" s="764"/>
      <c r="L53" s="764"/>
    </row>
    <row r="54" spans="11:12">
      <c r="K54" s="764"/>
      <c r="L54" s="764"/>
    </row>
    <row r="55" spans="11:12">
      <c r="K55" s="764"/>
      <c r="L55" s="764"/>
    </row>
    <row r="56" spans="11:12">
      <c r="K56" s="764"/>
      <c r="L56" s="764"/>
    </row>
    <row r="57" spans="11:12">
      <c r="K57" s="764"/>
      <c r="L57" s="764"/>
    </row>
    <row r="58" spans="11:12">
      <c r="K58" s="764"/>
      <c r="L58" s="764"/>
    </row>
    <row r="59" spans="11:12">
      <c r="K59" s="764"/>
      <c r="L59" s="764"/>
    </row>
    <row r="60" spans="11:12">
      <c r="K60" s="764"/>
      <c r="L60" s="764"/>
    </row>
    <row r="61" spans="11:12">
      <c r="K61" s="764"/>
      <c r="L61" s="764"/>
    </row>
    <row r="62" spans="11:12">
      <c r="K62" s="764"/>
      <c r="L62" s="764"/>
    </row>
    <row r="63" spans="11:12">
      <c r="K63" s="764"/>
      <c r="L63" s="764"/>
    </row>
    <row r="64" spans="11:12">
      <c r="K64" s="764"/>
      <c r="L64" s="764"/>
    </row>
    <row r="65" spans="6:12">
      <c r="F65" s="764"/>
      <c r="G65" s="764"/>
      <c r="H65" s="764"/>
      <c r="I65" s="764"/>
      <c r="J65" s="764"/>
      <c r="K65" s="764"/>
      <c r="L65" s="764"/>
    </row>
    <row r="66" spans="6:12">
      <c r="F66" s="764"/>
      <c r="G66" s="764"/>
      <c r="H66" s="764"/>
      <c r="I66" s="764"/>
      <c r="J66" s="764"/>
      <c r="K66" s="764"/>
      <c r="L66" s="764"/>
    </row>
    <row r="67" spans="6:12">
      <c r="F67" s="764"/>
      <c r="G67" s="764"/>
      <c r="H67" s="764"/>
      <c r="I67" s="764"/>
      <c r="J67" s="764"/>
      <c r="K67" s="764"/>
      <c r="L67" s="764"/>
    </row>
    <row r="68" spans="6:12">
      <c r="F68" s="764"/>
      <c r="G68" s="764"/>
      <c r="H68" s="764"/>
      <c r="I68" s="764"/>
      <c r="J68" s="764"/>
      <c r="K68" s="764"/>
      <c r="L68" s="764"/>
    </row>
    <row r="69" spans="6:12">
      <c r="F69" s="764"/>
      <c r="G69" s="764"/>
      <c r="H69" s="764"/>
      <c r="I69" s="764"/>
      <c r="J69" s="764"/>
      <c r="K69" s="764"/>
      <c r="L69" s="764"/>
    </row>
    <row r="70" spans="6:12">
      <c r="F70" s="764"/>
      <c r="G70" s="764"/>
      <c r="H70" s="764"/>
      <c r="I70" s="764"/>
      <c r="J70" s="764"/>
      <c r="K70" s="764"/>
      <c r="L70" s="764"/>
    </row>
    <row r="71" spans="6:12">
      <c r="F71" s="776"/>
      <c r="G71" s="764"/>
      <c r="H71" s="764"/>
      <c r="I71" s="764"/>
      <c r="J71" s="764"/>
      <c r="K71" s="764"/>
      <c r="L71" s="764"/>
    </row>
  </sheetData>
  <phoneticPr fontId="12" type="noConversion"/>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146F-CE70-45A4-B451-7C4F40A582C9}">
  <dimension ref="A1:O28"/>
  <sheetViews>
    <sheetView zoomScaleNormal="100" workbookViewId="0"/>
  </sheetViews>
  <sheetFormatPr defaultColWidth="9.1796875" defaultRowHeight="14.9" customHeight="1"/>
  <cols>
    <col min="1" max="1" width="115.453125" style="1" customWidth="1"/>
    <col min="2" max="2" width="12.54296875" style="1" customWidth="1"/>
    <col min="3" max="16384" width="9.1796875" style="1"/>
  </cols>
  <sheetData>
    <row r="1" spans="1:15" s="4" customFormat="1" ht="40" customHeight="1">
      <c r="A1" s="87" t="s">
        <v>33</v>
      </c>
      <c r="B1" s="764"/>
      <c r="C1" s="764"/>
      <c r="D1" s="764"/>
      <c r="E1" s="764"/>
      <c r="F1" s="764"/>
      <c r="G1" s="764"/>
      <c r="H1" s="764"/>
      <c r="I1" s="764"/>
      <c r="J1" s="764"/>
      <c r="K1" s="764"/>
      <c r="L1" s="764"/>
      <c r="M1" s="764"/>
      <c r="N1" s="764"/>
      <c r="O1" s="764"/>
    </row>
    <row r="2" spans="1:15" s="4" customFormat="1" ht="40" customHeight="1" thickBot="1">
      <c r="A2" s="901" t="s">
        <v>29</v>
      </c>
      <c r="B2" s="764"/>
      <c r="C2" s="764"/>
      <c r="D2" s="764"/>
      <c r="E2" s="3"/>
      <c r="F2" s="764"/>
      <c r="G2" s="764"/>
      <c r="H2" s="764"/>
      <c r="I2" s="764"/>
      <c r="J2" s="764"/>
      <c r="K2" s="764"/>
      <c r="L2" s="764"/>
      <c r="M2" s="764"/>
      <c r="N2" s="764"/>
      <c r="O2" s="764"/>
    </row>
    <row r="3" spans="1:15" ht="14.9" customHeight="1">
      <c r="A3" s="923" t="s">
        <v>812</v>
      </c>
      <c r="B3" s="764"/>
      <c r="C3" s="764"/>
      <c r="D3" s="764"/>
    </row>
    <row r="4" spans="1:15" ht="14.9" customHeight="1">
      <c r="A4" s="924"/>
      <c r="B4" s="764"/>
      <c r="C4" s="764"/>
      <c r="D4" s="764"/>
      <c r="F4" s="925"/>
      <c r="G4" s="925"/>
      <c r="H4" s="925"/>
      <c r="I4" s="925"/>
      <c r="J4" s="925"/>
      <c r="K4" s="925"/>
      <c r="L4" s="925"/>
      <c r="M4" s="925"/>
      <c r="N4" s="925"/>
      <c r="O4" s="925"/>
    </row>
    <row r="5" spans="1:15" ht="14.9" customHeight="1">
      <c r="A5" s="924"/>
      <c r="B5" s="764"/>
      <c r="C5" s="764"/>
      <c r="D5" s="764"/>
      <c r="F5" s="925"/>
      <c r="G5" s="925"/>
      <c r="H5" s="925"/>
      <c r="I5" s="925"/>
      <c r="J5" s="925"/>
      <c r="K5" s="925"/>
      <c r="L5" s="925"/>
      <c r="M5" s="925"/>
      <c r="N5" s="925"/>
      <c r="O5" s="925"/>
    </row>
    <row r="6" spans="1:15" ht="14.9" customHeight="1">
      <c r="A6" s="924"/>
      <c r="B6" s="764"/>
      <c r="C6" s="764"/>
      <c r="D6" s="764"/>
      <c r="F6" s="925"/>
      <c r="G6" s="925"/>
      <c r="H6" s="925"/>
      <c r="I6" s="925"/>
      <c r="J6" s="925"/>
      <c r="K6" s="925"/>
      <c r="L6" s="925"/>
      <c r="M6" s="925"/>
      <c r="N6" s="925"/>
      <c r="O6" s="925"/>
    </row>
    <row r="7" spans="1:15" ht="14.9" customHeight="1">
      <c r="A7" s="924"/>
      <c r="B7" s="764"/>
      <c r="C7" s="764"/>
      <c r="D7" s="764"/>
      <c r="F7" s="925"/>
      <c r="G7" s="925"/>
      <c r="H7" s="925"/>
      <c r="I7" s="925"/>
      <c r="J7" s="925"/>
      <c r="K7" s="925"/>
      <c r="L7" s="925"/>
      <c r="M7" s="925"/>
      <c r="N7" s="925"/>
      <c r="O7" s="925"/>
    </row>
    <row r="8" spans="1:15" ht="14.9" customHeight="1">
      <c r="A8" s="924"/>
      <c r="B8" s="764"/>
      <c r="C8" s="764"/>
      <c r="D8" s="764"/>
      <c r="F8" s="925"/>
      <c r="G8" s="925"/>
      <c r="H8" s="925"/>
      <c r="I8" s="925"/>
      <c r="J8" s="925"/>
      <c r="K8" s="925"/>
      <c r="L8" s="925"/>
      <c r="M8" s="925"/>
      <c r="N8" s="925"/>
      <c r="O8" s="925"/>
    </row>
    <row r="9" spans="1:15" ht="14.9" customHeight="1">
      <c r="A9" s="924"/>
      <c r="F9" s="925"/>
      <c r="G9" s="925"/>
      <c r="H9" s="925"/>
      <c r="I9" s="925"/>
      <c r="J9" s="925"/>
      <c r="K9" s="925"/>
      <c r="L9" s="925"/>
      <c r="M9" s="925"/>
      <c r="N9" s="925"/>
      <c r="O9" s="925"/>
    </row>
    <row r="10" spans="1:15" ht="14.9" customHeight="1">
      <c r="A10" s="924"/>
      <c r="F10" s="925"/>
      <c r="G10" s="925"/>
      <c r="H10" s="925"/>
      <c r="I10" s="925"/>
      <c r="J10" s="925"/>
      <c r="K10" s="925"/>
      <c r="L10" s="925"/>
      <c r="M10" s="925"/>
      <c r="N10" s="925"/>
      <c r="O10" s="925"/>
    </row>
    <row r="11" spans="1:15" ht="14.9" customHeight="1">
      <c r="A11" s="20"/>
      <c r="F11" s="925"/>
      <c r="G11" s="925"/>
      <c r="H11" s="925"/>
      <c r="I11" s="925"/>
      <c r="J11" s="925"/>
      <c r="K11" s="925"/>
      <c r="L11" s="925"/>
      <c r="M11" s="925"/>
      <c r="N11" s="925"/>
      <c r="O11" s="925"/>
    </row>
    <row r="12" spans="1:15" ht="14.9" customHeight="1">
      <c r="A12" s="20"/>
      <c r="F12" s="925"/>
      <c r="G12" s="925"/>
      <c r="H12" s="925"/>
      <c r="I12" s="925"/>
      <c r="J12" s="925"/>
      <c r="K12" s="925"/>
      <c r="L12" s="925"/>
      <c r="M12" s="925"/>
      <c r="N12" s="925"/>
      <c r="O12" s="925"/>
    </row>
    <row r="13" spans="1:15" ht="14.9" customHeight="1">
      <c r="A13" s="20"/>
      <c r="F13" s="925"/>
      <c r="G13" s="925"/>
      <c r="H13" s="925"/>
      <c r="I13" s="925"/>
      <c r="J13" s="925"/>
      <c r="K13" s="925"/>
      <c r="L13" s="925"/>
      <c r="M13" s="925"/>
      <c r="N13" s="925"/>
      <c r="O13" s="925"/>
    </row>
    <row r="14" spans="1:15" ht="14.9" customHeight="1">
      <c r="A14" s="20"/>
      <c r="F14" s="925"/>
      <c r="G14" s="925"/>
      <c r="H14" s="925"/>
      <c r="I14" s="925"/>
      <c r="J14" s="925"/>
      <c r="K14" s="925"/>
      <c r="L14" s="925"/>
      <c r="M14" s="925"/>
      <c r="N14" s="925"/>
      <c r="O14" s="925"/>
    </row>
    <row r="15" spans="1:15" ht="14.9" customHeight="1">
      <c r="A15" s="20"/>
      <c r="F15" s="925"/>
      <c r="G15" s="925"/>
      <c r="H15" s="925"/>
      <c r="I15" s="925"/>
      <c r="J15" s="925"/>
      <c r="K15" s="925"/>
      <c r="L15" s="925"/>
      <c r="M15" s="925"/>
      <c r="N15" s="925"/>
      <c r="O15" s="925"/>
    </row>
    <row r="16" spans="1:15" ht="14.9" customHeight="1">
      <c r="A16" s="20"/>
      <c r="F16" s="925"/>
      <c r="G16" s="925"/>
      <c r="H16" s="925"/>
      <c r="I16" s="925"/>
      <c r="J16" s="925"/>
      <c r="K16" s="925"/>
      <c r="L16" s="925"/>
      <c r="M16" s="925"/>
      <c r="N16" s="925"/>
      <c r="O16" s="925"/>
    </row>
    <row r="17" spans="1:15" ht="14.9" customHeight="1">
      <c r="A17" s="20"/>
      <c r="F17" s="925"/>
      <c r="G17" s="925"/>
      <c r="H17" s="925"/>
      <c r="I17" s="925"/>
      <c r="J17" s="925"/>
      <c r="K17" s="925"/>
      <c r="L17" s="925"/>
      <c r="M17" s="925"/>
      <c r="N17" s="925"/>
      <c r="O17" s="925"/>
    </row>
    <row r="18" spans="1:15" ht="14.9" customHeight="1">
      <c r="A18" s="20"/>
      <c r="F18" s="925"/>
      <c r="G18" s="925"/>
      <c r="H18" s="925"/>
      <c r="I18" s="925"/>
      <c r="J18" s="925"/>
      <c r="K18" s="925"/>
      <c r="L18" s="925"/>
      <c r="M18" s="925"/>
      <c r="N18" s="925"/>
      <c r="O18" s="925"/>
    </row>
    <row r="19" spans="1:15" ht="14.9" customHeight="1">
      <c r="A19" s="20"/>
      <c r="F19" s="925"/>
      <c r="G19" s="925"/>
      <c r="H19" s="925"/>
      <c r="I19" s="925"/>
      <c r="J19" s="925"/>
      <c r="K19" s="925"/>
      <c r="L19" s="925"/>
      <c r="M19" s="925"/>
      <c r="N19" s="925"/>
      <c r="O19" s="925"/>
    </row>
    <row r="20" spans="1:15" ht="14.9" customHeight="1">
      <c r="A20" s="20"/>
      <c r="F20" s="925"/>
      <c r="G20" s="925"/>
      <c r="H20" s="925"/>
      <c r="I20" s="925"/>
      <c r="J20" s="925"/>
      <c r="K20" s="925"/>
      <c r="L20" s="925"/>
      <c r="M20" s="925"/>
      <c r="N20" s="925"/>
      <c r="O20" s="925"/>
    </row>
    <row r="21" spans="1:15" ht="14.9" customHeight="1">
      <c r="A21" s="20"/>
      <c r="F21" s="925"/>
      <c r="G21" s="925"/>
      <c r="H21" s="925"/>
      <c r="I21" s="925"/>
      <c r="J21" s="925"/>
      <c r="K21" s="925"/>
      <c r="L21" s="925"/>
      <c r="M21" s="925"/>
      <c r="N21" s="925"/>
      <c r="O21" s="925"/>
    </row>
    <row r="22" spans="1:15" ht="14.9" customHeight="1">
      <c r="A22" s="20"/>
      <c r="F22" s="925"/>
      <c r="G22" s="925"/>
      <c r="H22" s="925"/>
      <c r="I22" s="925"/>
      <c r="J22" s="925"/>
      <c r="K22" s="925"/>
      <c r="L22" s="925"/>
      <c r="M22" s="925"/>
      <c r="N22" s="925"/>
      <c r="O22" s="925"/>
    </row>
    <row r="23" spans="1:15" ht="14.9" customHeight="1">
      <c r="A23" s="20"/>
      <c r="F23" s="925"/>
      <c r="G23" s="925"/>
      <c r="H23" s="925"/>
      <c r="I23" s="925"/>
      <c r="J23" s="925"/>
      <c r="K23" s="925"/>
      <c r="L23" s="925"/>
      <c r="M23" s="925"/>
      <c r="N23" s="925"/>
      <c r="O23" s="925"/>
    </row>
    <row r="24" spans="1:15" ht="14.9" customHeight="1">
      <c r="A24" s="20"/>
      <c r="F24" s="925"/>
      <c r="G24" s="925"/>
      <c r="H24" s="925"/>
      <c r="I24" s="925"/>
      <c r="J24" s="925"/>
      <c r="K24" s="925"/>
      <c r="L24" s="925"/>
      <c r="M24" s="925"/>
      <c r="N24" s="925"/>
      <c r="O24" s="925"/>
    </row>
    <row r="25" spans="1:15" ht="14.9" customHeight="1">
      <c r="A25" s="20"/>
      <c r="F25" s="925"/>
      <c r="G25" s="925"/>
      <c r="H25" s="925"/>
      <c r="I25" s="925"/>
      <c r="J25" s="925"/>
      <c r="K25" s="925"/>
      <c r="L25" s="925"/>
      <c r="M25" s="925"/>
      <c r="N25" s="925"/>
      <c r="O25" s="925"/>
    </row>
    <row r="26" spans="1:15" ht="14.9" customHeight="1">
      <c r="F26" s="925"/>
      <c r="G26" s="925"/>
      <c r="H26" s="925"/>
      <c r="I26" s="925"/>
      <c r="J26" s="925"/>
      <c r="K26" s="925"/>
      <c r="L26" s="925"/>
      <c r="M26" s="925"/>
      <c r="N26" s="925"/>
      <c r="O26" s="925"/>
    </row>
    <row r="27" spans="1:15" ht="14.9" customHeight="1">
      <c r="F27" s="925"/>
      <c r="G27" s="925"/>
      <c r="H27" s="925"/>
      <c r="I27" s="925"/>
      <c r="J27" s="925"/>
      <c r="K27" s="925"/>
      <c r="L27" s="925"/>
      <c r="M27" s="925"/>
      <c r="N27" s="925"/>
      <c r="O27" s="925"/>
    </row>
    <row r="28" spans="1:15" ht="14.9" customHeight="1">
      <c r="F28" s="925"/>
      <c r="G28" s="925"/>
      <c r="H28" s="925"/>
      <c r="I28" s="925"/>
      <c r="J28" s="925"/>
      <c r="K28" s="925"/>
      <c r="L28" s="925"/>
      <c r="M28" s="925"/>
      <c r="N28" s="925"/>
      <c r="O28" s="925"/>
    </row>
  </sheetData>
  <mergeCells count="2">
    <mergeCell ref="A3:A10"/>
    <mergeCell ref="F4:O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555F-7184-454B-8A38-551E2E46AF67}">
  <dimension ref="A1:T230"/>
  <sheetViews>
    <sheetView showGridLines="0" zoomScaleNormal="100" workbookViewId="0"/>
  </sheetViews>
  <sheetFormatPr defaultColWidth="9.1796875" defaultRowHeight="14.9" customHeight="1"/>
  <cols>
    <col min="1" max="1" width="47.81640625" style="17" customWidth="1"/>
    <col min="2" max="6" width="13.54296875" style="14" customWidth="1"/>
    <col min="7" max="7" width="13.54296875" style="4" customWidth="1"/>
    <col min="8" max="8" width="11.453125" style="4" bestFit="1" customWidth="1"/>
    <col min="9" max="9" width="9.1796875" style="4" bestFit="1"/>
    <col min="10" max="10" width="11.54296875" style="4" customWidth="1"/>
    <col min="11" max="11" width="10.54296875" style="4" customWidth="1"/>
    <col min="12" max="16384" width="9.1796875" style="4"/>
  </cols>
  <sheetData>
    <row r="1" spans="1:13" ht="40" customHeight="1">
      <c r="A1" s="36" t="s">
        <v>33</v>
      </c>
      <c r="B1" s="776"/>
      <c r="C1" s="776"/>
      <c r="D1" s="776"/>
      <c r="E1" s="776"/>
      <c r="F1" s="776"/>
      <c r="G1" s="764"/>
      <c r="H1" s="764"/>
      <c r="I1" s="764"/>
      <c r="J1" s="764"/>
      <c r="K1" s="764"/>
      <c r="L1" s="764"/>
      <c r="M1" s="764"/>
    </row>
    <row r="2" spans="1:13" ht="40" customHeight="1" thickBot="1">
      <c r="A2" s="914" t="s">
        <v>34</v>
      </c>
      <c r="B2" s="914"/>
      <c r="C2" s="914"/>
      <c r="D2" s="914"/>
      <c r="E2" s="914"/>
      <c r="F2" s="914"/>
      <c r="G2" s="764"/>
      <c r="H2" s="764"/>
      <c r="I2" s="764"/>
      <c r="J2" s="764"/>
      <c r="K2" s="764"/>
      <c r="L2" s="764"/>
      <c r="M2" s="764"/>
    </row>
    <row r="3" spans="1:13" ht="14.9" customHeight="1">
      <c r="A3" s="16"/>
      <c r="B3" s="5"/>
      <c r="C3" s="5"/>
      <c r="D3" s="5"/>
      <c r="E3" s="764"/>
      <c r="F3" s="764"/>
      <c r="G3" s="764"/>
      <c r="H3" s="764"/>
      <c r="I3" s="764"/>
      <c r="J3" s="764"/>
      <c r="K3" s="764"/>
      <c r="L3" s="764"/>
      <c r="M3" s="764"/>
    </row>
    <row r="4" spans="1:13" ht="14.9" customHeight="1">
      <c r="A4" s="396" t="s">
        <v>35</v>
      </c>
      <c r="B4" s="777"/>
      <c r="C4" s="776"/>
      <c r="D4" s="776"/>
      <c r="E4" s="764"/>
      <c r="F4" s="764"/>
      <c r="G4" s="764"/>
      <c r="H4" s="764"/>
      <c r="I4" s="764"/>
      <c r="J4" s="764"/>
      <c r="K4" s="764"/>
      <c r="L4" s="764"/>
      <c r="M4" s="764"/>
    </row>
    <row r="5" spans="1:13" ht="13">
      <c r="A5" s="397"/>
      <c r="B5" s="398"/>
      <c r="C5" s="400" t="s">
        <v>36</v>
      </c>
      <c r="D5" s="400" t="s">
        <v>37</v>
      </c>
      <c r="E5" s="400" t="s">
        <v>38</v>
      </c>
      <c r="F5" s="400" t="s">
        <v>39</v>
      </c>
      <c r="G5" s="764"/>
      <c r="H5" s="764"/>
      <c r="I5" s="764"/>
      <c r="J5" s="764"/>
      <c r="K5" s="764"/>
      <c r="L5" s="764"/>
      <c r="M5" s="778"/>
    </row>
    <row r="6" spans="1:13" ht="14.9" customHeight="1">
      <c r="A6" s="45" t="s">
        <v>40</v>
      </c>
      <c r="B6" s="46" t="s">
        <v>41</v>
      </c>
      <c r="C6" s="353">
        <v>1841.6</v>
      </c>
      <c r="D6" s="354">
        <v>3027.8</v>
      </c>
      <c r="E6" s="355">
        <v>-1186.2000000000003</v>
      </c>
      <c r="F6" s="356">
        <v>-0.39176960169099684</v>
      </c>
      <c r="G6" s="764"/>
      <c r="H6" s="764"/>
      <c r="I6" s="764"/>
      <c r="J6" s="764"/>
      <c r="K6" s="764"/>
      <c r="L6" s="764"/>
      <c r="M6" s="778"/>
    </row>
    <row r="7" spans="1:13" ht="14.9" customHeight="1">
      <c r="A7" s="49" t="s">
        <v>42</v>
      </c>
      <c r="B7" s="50" t="s">
        <v>41</v>
      </c>
      <c r="C7" s="357">
        <v>348.2</v>
      </c>
      <c r="D7" s="358">
        <v>333.5</v>
      </c>
      <c r="E7" s="359">
        <v>14.699999999999989</v>
      </c>
      <c r="F7" s="360">
        <v>4.4077961019490221E-2</v>
      </c>
      <c r="G7" s="764"/>
      <c r="H7" s="764"/>
      <c r="I7" s="764"/>
      <c r="J7" s="764"/>
      <c r="K7" s="764"/>
      <c r="L7" s="764"/>
      <c r="M7" s="778"/>
    </row>
    <row r="8" spans="1:13" ht="14.9" customHeight="1">
      <c r="A8" s="49" t="s">
        <v>43</v>
      </c>
      <c r="B8" s="50" t="s">
        <v>41</v>
      </c>
      <c r="C8" s="361">
        <v>345.3</v>
      </c>
      <c r="D8" s="362">
        <v>357.2</v>
      </c>
      <c r="E8" s="363">
        <v>-11.899999999999977</v>
      </c>
      <c r="F8" s="356">
        <v>-3.3314669652855483E-2</v>
      </c>
      <c r="G8" s="764"/>
      <c r="H8" s="764"/>
      <c r="I8" s="764"/>
      <c r="J8" s="764"/>
      <c r="K8" s="764"/>
      <c r="L8" s="764"/>
      <c r="M8" s="778"/>
    </row>
    <row r="9" spans="1:13" ht="14.9" customHeight="1">
      <c r="A9" s="72" t="s">
        <v>44</v>
      </c>
      <c r="B9" s="50" t="s">
        <v>41</v>
      </c>
      <c r="C9" s="357">
        <v>154.4</v>
      </c>
      <c r="D9" s="358">
        <v>185.8</v>
      </c>
      <c r="E9" s="359">
        <v>-31.400000000000006</v>
      </c>
      <c r="F9" s="360">
        <v>-0.16899892357373522</v>
      </c>
      <c r="G9" s="764"/>
      <c r="H9" s="764"/>
      <c r="I9" s="764"/>
      <c r="J9" s="764"/>
      <c r="K9" s="764"/>
      <c r="L9" s="764"/>
      <c r="M9" s="778"/>
    </row>
    <row r="10" spans="1:13" ht="14.9" customHeight="1">
      <c r="A10" s="72" t="s">
        <v>45</v>
      </c>
      <c r="B10" s="50" t="s">
        <v>41</v>
      </c>
      <c r="C10" s="361">
        <v>128.69999999999999</v>
      </c>
      <c r="D10" s="362">
        <v>116.7</v>
      </c>
      <c r="E10" s="363">
        <v>11.999999999999986</v>
      </c>
      <c r="F10" s="364">
        <v>0.10282776349614384</v>
      </c>
      <c r="G10" s="764"/>
      <c r="H10" s="764"/>
      <c r="I10" s="764"/>
      <c r="J10" s="764"/>
      <c r="K10" s="764"/>
      <c r="L10" s="764"/>
      <c r="M10" s="778"/>
    </row>
    <row r="11" spans="1:13" ht="14.9" customHeight="1">
      <c r="A11" s="315" t="s">
        <v>46</v>
      </c>
      <c r="B11" s="50" t="s">
        <v>41</v>
      </c>
      <c r="C11" s="357">
        <v>38.299999999999997</v>
      </c>
      <c r="D11" s="358">
        <v>17.7</v>
      </c>
      <c r="E11" s="359">
        <v>20.599999999999998</v>
      </c>
      <c r="F11" s="360">
        <v>1.1638418079096045</v>
      </c>
      <c r="G11" s="764"/>
      <c r="H11" s="764"/>
      <c r="I11" s="764"/>
      <c r="J11" s="764"/>
      <c r="K11" s="764"/>
      <c r="L11" s="764"/>
      <c r="M11" s="764"/>
    </row>
    <row r="12" spans="1:13" ht="14.9" customHeight="1">
      <c r="A12" s="72" t="s">
        <v>47</v>
      </c>
      <c r="B12" s="50" t="s">
        <v>41</v>
      </c>
      <c r="C12" s="353">
        <v>20.9</v>
      </c>
      <c r="D12" s="365">
        <v>35.299999999999997</v>
      </c>
      <c r="E12" s="355">
        <v>-14.399999999999999</v>
      </c>
      <c r="F12" s="356">
        <v>-0.40793201133144474</v>
      </c>
      <c r="G12" s="764"/>
      <c r="H12" s="764"/>
      <c r="I12" s="764"/>
      <c r="J12" s="764"/>
      <c r="K12" s="764"/>
      <c r="L12" s="764"/>
      <c r="M12" s="778"/>
    </row>
    <row r="13" spans="1:13" ht="14.9" customHeight="1">
      <c r="A13" s="315" t="s">
        <v>48</v>
      </c>
      <c r="B13" s="50" t="s">
        <v>41</v>
      </c>
      <c r="C13" s="353">
        <v>3</v>
      </c>
      <c r="D13" s="354">
        <v>1.7</v>
      </c>
      <c r="E13" s="355">
        <v>1.3</v>
      </c>
      <c r="F13" s="356">
        <v>0.76470588235294124</v>
      </c>
      <c r="G13" s="764"/>
      <c r="H13" s="764"/>
      <c r="I13" s="764"/>
      <c r="J13" s="764"/>
      <c r="K13" s="764"/>
      <c r="L13" s="764"/>
      <c r="M13" s="764"/>
    </row>
    <row r="14" spans="1:13" ht="15" customHeight="1">
      <c r="A14" s="49" t="s">
        <v>49</v>
      </c>
      <c r="B14" s="50" t="s">
        <v>50</v>
      </c>
      <c r="C14" s="366">
        <v>0.188</v>
      </c>
      <c r="D14" s="367">
        <v>0.11700000000000001</v>
      </c>
      <c r="E14" s="355" t="s">
        <v>51</v>
      </c>
      <c r="F14" s="356" t="s">
        <v>52</v>
      </c>
      <c r="G14" s="764"/>
      <c r="H14" s="764"/>
      <c r="I14" s="764"/>
      <c r="J14" s="764"/>
      <c r="K14" s="764"/>
      <c r="L14" s="764"/>
      <c r="M14" s="778"/>
    </row>
    <row r="15" spans="1:13" ht="14.9" customHeight="1">
      <c r="A15" s="49" t="s">
        <v>53</v>
      </c>
      <c r="B15" s="50" t="s">
        <v>41</v>
      </c>
      <c r="C15" s="353">
        <v>233.9</v>
      </c>
      <c r="D15" s="354">
        <v>225.2</v>
      </c>
      <c r="E15" s="355">
        <v>8.7000000000000171</v>
      </c>
      <c r="F15" s="356">
        <v>3.8632326820603982E-2</v>
      </c>
      <c r="G15" s="764"/>
      <c r="H15" s="764"/>
      <c r="I15" s="764"/>
      <c r="J15" s="764"/>
      <c r="K15" s="764"/>
      <c r="L15" s="764"/>
      <c r="M15" s="778"/>
    </row>
    <row r="16" spans="1:13" ht="14.9" customHeight="1">
      <c r="A16" s="49" t="s">
        <v>54</v>
      </c>
      <c r="B16" s="50" t="s">
        <v>41</v>
      </c>
      <c r="C16" s="353">
        <v>231</v>
      </c>
      <c r="D16" s="354">
        <v>248.9</v>
      </c>
      <c r="E16" s="355">
        <v>-17.900000000000006</v>
      </c>
      <c r="F16" s="356">
        <v>-7.1916432302129393E-2</v>
      </c>
      <c r="G16" s="764"/>
      <c r="H16" s="764"/>
      <c r="I16" s="764"/>
      <c r="J16" s="764"/>
      <c r="K16" s="764"/>
      <c r="L16" s="764"/>
      <c r="M16" s="778"/>
    </row>
    <row r="17" spans="1:19" ht="14.9" customHeight="1">
      <c r="A17" s="49" t="s">
        <v>55</v>
      </c>
      <c r="B17" s="50" t="s">
        <v>41</v>
      </c>
      <c r="C17" s="353">
        <v>212.6</v>
      </c>
      <c r="D17" s="354">
        <v>184.9</v>
      </c>
      <c r="E17" s="355">
        <v>27.699999999999989</v>
      </c>
      <c r="F17" s="356">
        <v>0.14981070849107619</v>
      </c>
      <c r="G17" s="764"/>
      <c r="H17" s="764"/>
      <c r="I17" s="764"/>
      <c r="J17" s="764"/>
      <c r="K17" s="764"/>
      <c r="L17" s="764"/>
      <c r="M17" s="778"/>
      <c r="N17" s="764"/>
      <c r="O17" s="764"/>
      <c r="P17" s="764"/>
      <c r="Q17" s="764"/>
      <c r="R17" s="764"/>
      <c r="S17" s="764"/>
    </row>
    <row r="18" spans="1:19" ht="14.9" customHeight="1">
      <c r="A18" s="49" t="s">
        <v>56</v>
      </c>
      <c r="B18" s="50" t="s">
        <v>41</v>
      </c>
      <c r="C18" s="353">
        <v>193</v>
      </c>
      <c r="D18" s="354">
        <v>202.4</v>
      </c>
      <c r="E18" s="355">
        <v>-9.4000000000000057</v>
      </c>
      <c r="F18" s="356">
        <v>-4.6442687747035596E-2</v>
      </c>
      <c r="G18" s="764"/>
      <c r="H18" s="764"/>
      <c r="I18" s="764"/>
      <c r="J18" s="764"/>
      <c r="K18" s="764"/>
      <c r="L18" s="764"/>
      <c r="M18" s="778"/>
      <c r="N18" s="764"/>
      <c r="O18" s="764"/>
      <c r="P18" s="764"/>
      <c r="Q18" s="764"/>
      <c r="R18" s="764"/>
      <c r="S18" s="764"/>
    </row>
    <row r="19" spans="1:19" ht="14.9" customHeight="1">
      <c r="A19" s="316" t="s">
        <v>57</v>
      </c>
      <c r="B19" s="50" t="s">
        <v>41</v>
      </c>
      <c r="C19" s="353">
        <v>633.70000000000005</v>
      </c>
      <c r="D19" s="354">
        <v>367.8</v>
      </c>
      <c r="E19" s="355">
        <v>265.90000000000003</v>
      </c>
      <c r="F19" s="356">
        <v>0.72294725394236004</v>
      </c>
      <c r="G19" s="764"/>
      <c r="H19" s="764"/>
      <c r="I19" s="764"/>
      <c r="J19" s="764"/>
      <c r="K19" s="764"/>
      <c r="L19" s="764"/>
      <c r="M19" s="778"/>
      <c r="N19" s="764"/>
      <c r="O19" s="764"/>
      <c r="P19" s="764"/>
      <c r="Q19" s="764"/>
      <c r="R19" s="764"/>
      <c r="S19" s="301"/>
    </row>
    <row r="20" spans="1:19" ht="14.9" customHeight="1">
      <c r="A20" s="316" t="s">
        <v>58</v>
      </c>
      <c r="B20" s="50" t="s">
        <v>41</v>
      </c>
      <c r="C20" s="353">
        <v>244.4</v>
      </c>
      <c r="D20" s="354">
        <v>286.89999999999998</v>
      </c>
      <c r="E20" s="355">
        <v>-42.499999999999972</v>
      </c>
      <c r="F20" s="356">
        <v>-0.14813523875914944</v>
      </c>
      <c r="G20" s="764"/>
      <c r="H20" s="764"/>
      <c r="I20" s="764"/>
      <c r="J20" s="764"/>
      <c r="K20" s="764"/>
      <c r="L20" s="764"/>
      <c r="M20" s="764"/>
      <c r="N20" s="764"/>
      <c r="O20" s="764"/>
      <c r="P20" s="764"/>
      <c r="Q20" s="764"/>
      <c r="R20" s="764"/>
      <c r="S20" s="301"/>
    </row>
    <row r="21" spans="1:19" ht="14.9" customHeight="1">
      <c r="A21" s="316" t="s">
        <v>59</v>
      </c>
      <c r="B21" s="50" t="s">
        <v>41</v>
      </c>
      <c r="C21" s="357">
        <v>-115.3</v>
      </c>
      <c r="D21" s="358">
        <v>-635.6</v>
      </c>
      <c r="E21" s="359">
        <v>520.30000000000007</v>
      </c>
      <c r="F21" s="360">
        <v>-0.81859660163624925</v>
      </c>
      <c r="G21" s="764"/>
      <c r="H21" s="764"/>
      <c r="I21" s="764"/>
      <c r="J21" s="764"/>
      <c r="K21" s="764"/>
      <c r="L21" s="764"/>
      <c r="M21" s="764"/>
      <c r="N21" s="764"/>
      <c r="O21" s="764"/>
      <c r="P21" s="764"/>
      <c r="Q21" s="764"/>
      <c r="R21" s="764"/>
      <c r="S21" s="301"/>
    </row>
    <row r="22" spans="1:19" ht="14.9" customHeight="1">
      <c r="A22" s="316" t="s">
        <v>60</v>
      </c>
      <c r="B22" s="50" t="s">
        <v>50</v>
      </c>
      <c r="C22" s="366">
        <v>0.14799999999999999</v>
      </c>
      <c r="D22" s="367">
        <v>0.115</v>
      </c>
      <c r="E22" s="356" t="s">
        <v>61</v>
      </c>
      <c r="F22" s="356" t="s">
        <v>52</v>
      </c>
      <c r="G22" s="764"/>
      <c r="H22" s="764"/>
      <c r="I22" s="764"/>
      <c r="J22" s="764"/>
      <c r="K22" s="764"/>
      <c r="L22" s="764"/>
      <c r="M22" s="764"/>
      <c r="N22" s="764"/>
      <c r="O22" s="764"/>
      <c r="P22" s="764"/>
      <c r="Q22" s="764"/>
      <c r="R22" s="764"/>
      <c r="S22" s="301"/>
    </row>
    <row r="23" spans="1:19" ht="14.9" customHeight="1">
      <c r="A23" s="316" t="s">
        <v>62</v>
      </c>
      <c r="B23" s="50" t="s">
        <v>50</v>
      </c>
      <c r="C23" s="366">
        <v>0.114</v>
      </c>
      <c r="D23" s="368">
        <v>0.13700000000000001</v>
      </c>
      <c r="E23" s="364" t="s">
        <v>63</v>
      </c>
      <c r="F23" s="364" t="s">
        <v>52</v>
      </c>
      <c r="G23" s="764"/>
      <c r="H23" s="764"/>
      <c r="I23" s="764"/>
      <c r="J23" s="764"/>
      <c r="K23" s="764"/>
      <c r="L23" s="764"/>
      <c r="M23" s="764"/>
      <c r="N23" s="764"/>
      <c r="O23" s="764"/>
      <c r="P23" s="764"/>
      <c r="Q23" s="764"/>
      <c r="R23" s="764"/>
      <c r="S23" s="764"/>
    </row>
    <row r="24" spans="1:19" ht="14.9" customHeight="1">
      <c r="A24" s="316" t="s">
        <v>64</v>
      </c>
      <c r="B24" s="304" t="s">
        <v>50</v>
      </c>
      <c r="C24" s="369">
        <v>0.114</v>
      </c>
      <c r="D24" s="370">
        <v>8.3000000000000004E-2</v>
      </c>
      <c r="E24" s="360" t="s">
        <v>65</v>
      </c>
      <c r="F24" s="360" t="s">
        <v>52</v>
      </c>
      <c r="G24" s="764"/>
      <c r="H24" s="764"/>
      <c r="I24" s="764"/>
      <c r="J24" s="764"/>
      <c r="K24" s="764"/>
      <c r="L24" s="764"/>
      <c r="M24" s="778"/>
      <c r="N24" s="764"/>
      <c r="O24" s="764"/>
      <c r="P24" s="764"/>
      <c r="Q24" s="764"/>
      <c r="R24" s="764"/>
      <c r="S24" s="764"/>
    </row>
    <row r="25" spans="1:19" ht="14.9" customHeight="1">
      <c r="A25" s="316" t="s">
        <v>66</v>
      </c>
      <c r="B25" s="314" t="s">
        <v>50</v>
      </c>
      <c r="C25" s="371">
        <v>8.5999999999999993E-2</v>
      </c>
      <c r="D25" s="372">
        <v>0.107</v>
      </c>
      <c r="E25" s="360" t="s">
        <v>67</v>
      </c>
      <c r="F25" s="360" t="s">
        <v>52</v>
      </c>
      <c r="G25" s="764"/>
      <c r="H25" s="764"/>
      <c r="I25" s="764"/>
      <c r="J25" s="764"/>
      <c r="K25" s="764"/>
      <c r="L25" s="764"/>
      <c r="M25" s="778"/>
      <c r="N25" s="764"/>
      <c r="O25" s="764"/>
      <c r="P25" s="764"/>
      <c r="Q25" s="764"/>
      <c r="R25" s="764"/>
      <c r="S25" s="764"/>
    </row>
    <row r="26" spans="1:19" ht="14.9" customHeight="1">
      <c r="A26" s="316" t="s">
        <v>68</v>
      </c>
      <c r="B26" s="46" t="s">
        <v>69</v>
      </c>
      <c r="C26" s="373">
        <v>2.94</v>
      </c>
      <c r="D26" s="374">
        <v>2.54</v>
      </c>
      <c r="E26" s="375">
        <v>0.39999999999999991</v>
      </c>
      <c r="F26" s="356">
        <v>0.15748031496062989</v>
      </c>
      <c r="G26" s="764"/>
      <c r="H26" s="764"/>
      <c r="I26" s="764"/>
      <c r="J26" s="764"/>
      <c r="K26" s="764"/>
      <c r="L26" s="764"/>
      <c r="M26" s="778"/>
      <c r="N26" s="764"/>
      <c r="O26" s="764"/>
      <c r="P26" s="764"/>
      <c r="Q26" s="764"/>
      <c r="R26" s="764"/>
      <c r="S26" s="764"/>
    </row>
    <row r="27" spans="1:19" ht="13">
      <c r="A27" s="397"/>
      <c r="B27" s="398"/>
      <c r="C27" s="400" t="s">
        <v>70</v>
      </c>
      <c r="D27" s="400" t="s">
        <v>71</v>
      </c>
      <c r="E27" s="401" t="s">
        <v>72</v>
      </c>
      <c r="F27" s="401" t="s">
        <v>73</v>
      </c>
      <c r="G27" s="764"/>
      <c r="H27" s="764"/>
      <c r="I27" s="764"/>
      <c r="J27" s="764"/>
      <c r="K27" s="764"/>
      <c r="L27" s="764"/>
      <c r="M27" s="778"/>
      <c r="N27" s="764"/>
      <c r="O27" s="764"/>
      <c r="P27" s="764"/>
      <c r="Q27" s="764"/>
      <c r="R27" s="764"/>
      <c r="S27" s="764"/>
    </row>
    <row r="28" spans="1:19" ht="14.9" customHeight="1">
      <c r="A28" s="45" t="s">
        <v>74</v>
      </c>
      <c r="B28" s="46" t="s">
        <v>41</v>
      </c>
      <c r="C28" s="227">
        <v>5067.8999999999996</v>
      </c>
      <c r="D28" s="228">
        <v>5271.5999999999995</v>
      </c>
      <c r="E28" s="222">
        <v>-203.69999999999982</v>
      </c>
      <c r="F28" s="223">
        <v>-3.8641019804233977E-2</v>
      </c>
      <c r="G28" s="764"/>
      <c r="H28" s="764"/>
      <c r="I28" s="764"/>
      <c r="J28" s="764"/>
      <c r="K28" s="764"/>
      <c r="L28" s="764"/>
      <c r="M28" s="778"/>
      <c r="N28" s="764"/>
      <c r="O28" s="764"/>
      <c r="P28" s="764"/>
      <c r="Q28" s="764"/>
      <c r="R28" s="764"/>
      <c r="S28" s="764"/>
    </row>
    <row r="29" spans="1:19" ht="14.9" customHeight="1">
      <c r="A29" s="49" t="s">
        <v>75</v>
      </c>
      <c r="B29" s="50" t="s">
        <v>41</v>
      </c>
      <c r="C29" s="229">
        <v>2100.9</v>
      </c>
      <c r="D29" s="230">
        <v>2125.6</v>
      </c>
      <c r="E29" s="224">
        <v>-24.699999999999818</v>
      </c>
      <c r="F29" s="225">
        <v>-1.1620248400451552E-2</v>
      </c>
      <c r="G29" s="764"/>
      <c r="H29" s="764"/>
      <c r="I29" s="764"/>
      <c r="J29" s="764"/>
      <c r="K29" s="764"/>
      <c r="L29" s="764"/>
      <c r="M29" s="778"/>
      <c r="N29" s="764"/>
      <c r="O29" s="764"/>
      <c r="P29" s="764"/>
      <c r="Q29" s="764"/>
      <c r="R29" s="764"/>
      <c r="S29" s="764"/>
    </row>
    <row r="30" spans="1:19" ht="14.9" customHeight="1">
      <c r="A30" s="49" t="s">
        <v>76</v>
      </c>
      <c r="B30" s="50" t="s">
        <v>41</v>
      </c>
      <c r="C30" s="229">
        <v>1114.1000000000001</v>
      </c>
      <c r="D30" s="230">
        <v>986.9</v>
      </c>
      <c r="E30" s="224">
        <v>127.20000000000016</v>
      </c>
      <c r="F30" s="225">
        <v>0.12888843854493887</v>
      </c>
      <c r="G30" s="764"/>
      <c r="H30" s="764"/>
      <c r="I30" s="764"/>
      <c r="J30" s="778"/>
      <c r="K30" s="778"/>
      <c r="L30" s="764"/>
      <c r="M30" s="764"/>
      <c r="N30" s="764"/>
      <c r="O30" s="764"/>
      <c r="P30" s="764"/>
      <c r="Q30" s="764"/>
      <c r="R30" s="764"/>
      <c r="S30" s="764"/>
    </row>
    <row r="31" spans="1:19" ht="14.9" customHeight="1">
      <c r="A31" s="49" t="s">
        <v>77</v>
      </c>
      <c r="B31" s="50" t="s">
        <v>41</v>
      </c>
      <c r="C31" s="229">
        <v>216.8</v>
      </c>
      <c r="D31" s="230">
        <v>443.3</v>
      </c>
      <c r="E31" s="224">
        <v>-226.5</v>
      </c>
      <c r="F31" s="225">
        <v>-0.51094067223099482</v>
      </c>
      <c r="G31" s="764"/>
      <c r="H31" s="764"/>
      <c r="I31" s="764"/>
      <c r="J31" s="764"/>
      <c r="K31" s="764"/>
      <c r="L31" s="764"/>
      <c r="M31" s="764"/>
      <c r="N31" s="764"/>
      <c r="O31" s="764"/>
      <c r="P31" s="764"/>
      <c r="Q31" s="764"/>
      <c r="R31" s="764"/>
      <c r="S31" s="764"/>
    </row>
    <row r="32" spans="1:19" ht="14.9" customHeight="1">
      <c r="A32" s="49" t="s">
        <v>78</v>
      </c>
      <c r="B32" s="50" t="s">
        <v>79</v>
      </c>
      <c r="C32" s="231">
        <v>2.0099999999999998</v>
      </c>
      <c r="D32" s="232">
        <v>1.83</v>
      </c>
      <c r="E32" s="226">
        <v>0.17999999999999972</v>
      </c>
      <c r="F32" s="225">
        <v>9.8360655737704764E-2</v>
      </c>
      <c r="G32" s="764"/>
      <c r="H32" s="764"/>
      <c r="I32" s="764"/>
      <c r="J32" s="764"/>
      <c r="K32" s="764"/>
      <c r="L32" s="764"/>
      <c r="M32" s="764"/>
      <c r="N32" s="764"/>
      <c r="O32" s="764"/>
      <c r="P32" s="764"/>
      <c r="Q32" s="764"/>
      <c r="R32" s="764"/>
      <c r="S32" s="764"/>
    </row>
    <row r="33" spans="1:17" ht="14.9" customHeight="1">
      <c r="A33" s="49" t="s">
        <v>80</v>
      </c>
      <c r="B33" s="50" t="s">
        <v>79</v>
      </c>
      <c r="C33" s="231">
        <v>2.44</v>
      </c>
      <c r="D33" s="232">
        <v>2.1</v>
      </c>
      <c r="E33" s="226">
        <v>0.33999999999999986</v>
      </c>
      <c r="F33" s="225">
        <v>0.16190476190476183</v>
      </c>
      <c r="G33" s="764"/>
      <c r="H33" s="764"/>
      <c r="I33" s="764"/>
      <c r="J33" s="764"/>
      <c r="K33" s="764"/>
      <c r="L33" s="764"/>
      <c r="M33" s="764"/>
      <c r="N33" s="764"/>
      <c r="O33" s="764"/>
      <c r="P33" s="764"/>
      <c r="Q33" s="764"/>
    </row>
    <row r="34" spans="1:17" ht="14.9" customHeight="1">
      <c r="A34" s="49" t="s">
        <v>81</v>
      </c>
      <c r="B34" s="50" t="s">
        <v>50</v>
      </c>
      <c r="C34" s="68">
        <v>0.39600000000000002</v>
      </c>
      <c r="D34" s="69">
        <v>0.49099999999999999</v>
      </c>
      <c r="E34" s="224" t="s">
        <v>82</v>
      </c>
      <c r="F34" s="225" t="s">
        <v>52</v>
      </c>
      <c r="G34" s="764"/>
      <c r="H34" s="764"/>
      <c r="I34" s="764"/>
      <c r="J34" s="764"/>
      <c r="K34" s="764"/>
      <c r="L34" s="764"/>
      <c r="M34" s="764"/>
      <c r="N34" s="764"/>
      <c r="O34" s="764"/>
      <c r="P34" s="764"/>
      <c r="Q34" s="764"/>
    </row>
    <row r="35" spans="1:17" ht="14.9" customHeight="1">
      <c r="A35" s="19" t="s">
        <v>83</v>
      </c>
      <c r="B35" s="776"/>
      <c r="C35" s="776"/>
      <c r="D35" s="776"/>
      <c r="E35"/>
      <c r="F35"/>
      <c r="G35"/>
      <c r="H35"/>
      <c r="I35"/>
      <c r="J35" s="764"/>
      <c r="K35" s="764"/>
      <c r="L35" s="764"/>
      <c r="M35" s="764"/>
      <c r="N35" s="764"/>
      <c r="O35" s="764"/>
      <c r="P35" s="764"/>
      <c r="Q35" s="764"/>
    </row>
    <row r="36" spans="1:17" ht="14.9" customHeight="1">
      <c r="A36" s="318" t="s">
        <v>84</v>
      </c>
      <c r="B36" s="776"/>
      <c r="C36" s="776"/>
      <c r="D36" s="776"/>
      <c r="E36" s="764"/>
      <c r="F36" s="764"/>
      <c r="G36" s="764"/>
      <c r="H36" s="764"/>
      <c r="I36" s="764"/>
      <c r="J36" s="764"/>
      <c r="K36" s="764"/>
      <c r="L36" s="764"/>
      <c r="M36" s="764"/>
      <c r="N36" s="764"/>
      <c r="O36" s="764"/>
      <c r="P36" s="764"/>
      <c r="Q36" s="764"/>
    </row>
    <row r="38" spans="1:17" ht="14.9" customHeight="1">
      <c r="A38" s="775"/>
      <c r="B38" s="776"/>
      <c r="C38" s="776"/>
      <c r="D38" s="776"/>
      <c r="E38" s="776"/>
      <c r="F38" s="776"/>
      <c r="G38" s="764"/>
      <c r="H38" s="779"/>
      <c r="I38" s="764"/>
      <c r="J38" s="764"/>
      <c r="K38" s="764"/>
      <c r="L38" s="764"/>
      <c r="M38" s="764"/>
      <c r="N38" s="764"/>
      <c r="O38" s="764"/>
      <c r="P38" s="764"/>
      <c r="Q38" s="764"/>
    </row>
    <row r="39" spans="1:17" ht="14.9" customHeight="1">
      <c r="A39" s="915" t="s">
        <v>85</v>
      </c>
      <c r="B39" s="915"/>
      <c r="C39" s="915"/>
      <c r="D39" s="915"/>
      <c r="E39" s="915"/>
      <c r="F39" s="915"/>
      <c r="G39" s="764"/>
      <c r="H39" s="764"/>
      <c r="I39" s="764"/>
      <c r="J39" s="764"/>
      <c r="K39" s="764"/>
      <c r="L39" s="764"/>
      <c r="M39" s="764"/>
      <c r="N39" s="764"/>
      <c r="O39" s="764"/>
      <c r="P39" s="764"/>
      <c r="Q39" s="764"/>
    </row>
    <row r="40" spans="1:17" ht="14.9" customHeight="1">
      <c r="A40" s="397"/>
      <c r="B40" s="400"/>
      <c r="C40" s="400" t="s">
        <v>36</v>
      </c>
      <c r="D40" s="480" t="s">
        <v>86</v>
      </c>
      <c r="E40" s="400" t="s">
        <v>38</v>
      </c>
      <c r="F40" s="400" t="s">
        <v>39</v>
      </c>
      <c r="G40" s="764"/>
      <c r="H40" s="764"/>
      <c r="I40" s="764"/>
      <c r="J40" s="764"/>
      <c r="K40" s="764"/>
      <c r="L40" s="764"/>
      <c r="M40" s="764"/>
      <c r="N40" s="764"/>
      <c r="O40" s="764"/>
      <c r="P40" s="764"/>
      <c r="Q40" s="764"/>
    </row>
    <row r="41" spans="1:17" ht="14.9" customHeight="1">
      <c r="A41" s="45" t="s">
        <v>47</v>
      </c>
      <c r="B41" s="55"/>
      <c r="C41" s="47">
        <v>1204.5</v>
      </c>
      <c r="D41" s="241">
        <v>2136.8000000000002</v>
      </c>
      <c r="E41" s="56">
        <v>-932.30000000000018</v>
      </c>
      <c r="F41" s="57">
        <v>-0.43630662673156129</v>
      </c>
      <c r="G41" s="764"/>
      <c r="H41" s="764"/>
      <c r="I41" s="780"/>
      <c r="J41" s="764"/>
      <c r="K41" s="764"/>
      <c r="L41" s="778"/>
      <c r="M41" s="764"/>
      <c r="N41" s="781"/>
      <c r="O41" s="781"/>
      <c r="P41" s="781"/>
      <c r="Q41" s="781"/>
    </row>
    <row r="42" spans="1:17" ht="14.9" customHeight="1">
      <c r="A42" s="49" t="s">
        <v>45</v>
      </c>
      <c r="B42" s="54"/>
      <c r="C42" s="51">
        <v>425.4</v>
      </c>
      <c r="D42" s="48">
        <v>397.2</v>
      </c>
      <c r="E42" s="58">
        <v>28.199999999999989</v>
      </c>
      <c r="F42" s="59">
        <v>7.0996978851963724E-2</v>
      </c>
      <c r="G42" s="764"/>
      <c r="H42" s="764"/>
      <c r="I42" s="764"/>
      <c r="J42" s="764"/>
      <c r="K42" s="764"/>
      <c r="L42" s="778"/>
      <c r="M42" s="764"/>
      <c r="N42" s="781"/>
      <c r="O42" s="781"/>
      <c r="P42" s="781"/>
      <c r="Q42" s="781"/>
    </row>
    <row r="43" spans="1:17" ht="14.9" customHeight="1">
      <c r="A43" s="49" t="s">
        <v>44</v>
      </c>
      <c r="B43" s="54"/>
      <c r="C43" s="51">
        <v>237.3</v>
      </c>
      <c r="D43" s="52">
        <v>328.2</v>
      </c>
      <c r="E43" s="58">
        <v>-90.899999999999977</v>
      </c>
      <c r="F43" s="59">
        <v>-0.27696526508226688</v>
      </c>
      <c r="G43" s="764"/>
      <c r="H43" s="764"/>
      <c r="I43" s="764"/>
      <c r="J43" s="764"/>
      <c r="K43" s="764"/>
      <c r="L43" s="778"/>
      <c r="M43" s="764"/>
      <c r="N43" s="781"/>
      <c r="O43" s="781"/>
      <c r="P43" s="781"/>
      <c r="Q43" s="781"/>
    </row>
    <row r="44" spans="1:17" ht="14.9" customHeight="1">
      <c r="A44" s="49" t="s">
        <v>46</v>
      </c>
      <c r="B44" s="54"/>
      <c r="C44" s="51">
        <v>85.6</v>
      </c>
      <c r="D44" s="52">
        <v>165.6</v>
      </c>
      <c r="E44" s="58">
        <v>-80</v>
      </c>
      <c r="F44" s="59">
        <v>-0.48309178743961356</v>
      </c>
      <c r="G44" s="764"/>
      <c r="H44" s="764"/>
      <c r="I44" s="764"/>
      <c r="J44" s="764"/>
      <c r="K44" s="764"/>
      <c r="L44" s="778"/>
      <c r="M44" s="764"/>
      <c r="N44" s="781"/>
      <c r="O44" s="781"/>
      <c r="P44" s="781"/>
      <c r="Q44" s="781"/>
    </row>
    <row r="45" spans="1:17" ht="14.9" customHeight="1">
      <c r="A45" s="402" t="s">
        <v>48</v>
      </c>
      <c r="B45" s="199"/>
      <c r="C45" s="200">
        <v>-111.10000000000001</v>
      </c>
      <c r="D45" s="201">
        <v>0</v>
      </c>
      <c r="E45" s="202">
        <v>-111.10000000000001</v>
      </c>
      <c r="F45" s="203" t="s">
        <v>52</v>
      </c>
      <c r="G45" s="764"/>
      <c r="H45" s="764"/>
      <c r="I45" s="764"/>
      <c r="J45" s="764"/>
      <c r="K45" s="764"/>
      <c r="L45" s="778"/>
      <c r="M45" s="764"/>
      <c r="N45" s="781"/>
      <c r="O45" s="781"/>
      <c r="P45" s="781"/>
      <c r="Q45" s="781"/>
    </row>
    <row r="46" spans="1:17" ht="14.9" customHeight="1">
      <c r="A46" s="403" t="s">
        <v>40</v>
      </c>
      <c r="B46" s="404"/>
      <c r="C46" s="405">
        <v>1841.6000000000001</v>
      </c>
      <c r="D46" s="406">
        <v>3027.7999999999997</v>
      </c>
      <c r="E46" s="407">
        <v>-1186.1999999999996</v>
      </c>
      <c r="F46" s="408">
        <v>-0.39176960169099667</v>
      </c>
      <c r="G46" s="764"/>
      <c r="H46" s="764"/>
      <c r="I46" s="780"/>
      <c r="J46" s="764"/>
      <c r="K46" s="764"/>
      <c r="L46" s="778"/>
      <c r="M46" s="764"/>
      <c r="N46" s="781"/>
      <c r="O46" s="781"/>
      <c r="P46" s="781"/>
      <c r="Q46" s="781"/>
    </row>
    <row r="47" spans="1:17" ht="14.9" customHeight="1">
      <c r="A47" s="19" t="s">
        <v>83</v>
      </c>
      <c r="B47" s="302"/>
      <c r="C47" s="376"/>
      <c r="D47" s="376"/>
      <c r="E47" s="377"/>
      <c r="F47" s="378"/>
      <c r="G47" s="764"/>
      <c r="H47" s="764"/>
      <c r="I47" s="780"/>
      <c r="J47" s="764"/>
      <c r="K47" s="764"/>
      <c r="L47" s="778"/>
      <c r="M47" s="764"/>
      <c r="N47" s="781"/>
      <c r="O47" s="781"/>
      <c r="P47" s="781"/>
      <c r="Q47" s="781"/>
    </row>
    <row r="48" spans="1:17" ht="14.9" customHeight="1">
      <c r="A48" s="318" t="s">
        <v>84</v>
      </c>
      <c r="B48" s="776"/>
      <c r="C48" s="776"/>
      <c r="D48" s="776"/>
      <c r="E48" s="776"/>
      <c r="F48" s="776"/>
      <c r="G48" s="764"/>
      <c r="H48" s="764"/>
      <c r="I48" s="764"/>
      <c r="J48" s="764"/>
      <c r="K48" s="764"/>
      <c r="L48" s="764"/>
      <c r="M48" s="764"/>
      <c r="N48" s="764"/>
      <c r="O48" s="764"/>
      <c r="P48" s="764"/>
      <c r="Q48" s="764"/>
    </row>
    <row r="51" spans="1:18" ht="14.9" customHeight="1">
      <c r="A51" s="409" t="s">
        <v>87</v>
      </c>
      <c r="B51" s="352"/>
      <c r="C51" s="352"/>
      <c r="D51" s="352"/>
      <c r="E51" s="352"/>
      <c r="F51" s="352"/>
      <c r="G51" s="764"/>
      <c r="H51" s="764"/>
      <c r="I51" s="764"/>
      <c r="J51" s="764"/>
      <c r="K51" s="764"/>
      <c r="L51" s="764"/>
      <c r="M51" s="764"/>
      <c r="N51" s="764"/>
      <c r="O51" s="764"/>
      <c r="P51" s="764"/>
      <c r="Q51" s="764"/>
      <c r="R51" s="764"/>
    </row>
    <row r="52" spans="1:18" ht="14.9" customHeight="1">
      <c r="A52" s="397"/>
      <c r="B52" s="400"/>
      <c r="C52" s="400" t="s">
        <v>36</v>
      </c>
      <c r="D52" s="400" t="s">
        <v>37</v>
      </c>
      <c r="E52" s="399" t="s">
        <v>38</v>
      </c>
      <c r="F52" s="399" t="s">
        <v>39</v>
      </c>
      <c r="G52" s="479" t="s">
        <v>88</v>
      </c>
      <c r="H52" s="479" t="s">
        <v>89</v>
      </c>
      <c r="I52" s="764"/>
      <c r="J52" s="764"/>
      <c r="K52" s="764"/>
      <c r="L52" s="764"/>
      <c r="M52" s="764"/>
      <c r="N52" s="764"/>
      <c r="O52" s="764"/>
      <c r="P52" s="764"/>
      <c r="Q52" s="764"/>
      <c r="R52" s="764"/>
    </row>
    <row r="53" spans="1:18" ht="14.9" customHeight="1">
      <c r="A53" s="49" t="s">
        <v>90</v>
      </c>
      <c r="B53" s="54"/>
      <c r="C53" s="47">
        <v>1488</v>
      </c>
      <c r="D53" s="48">
        <v>2250.3000000000002</v>
      </c>
      <c r="E53" s="56">
        <v>-762.30000000000018</v>
      </c>
      <c r="F53" s="57">
        <v>-0.33875483268897488</v>
      </c>
      <c r="G53" s="57">
        <v>0.80799304952215467</v>
      </c>
      <c r="H53" s="57">
        <v>0.74321289385032041</v>
      </c>
      <c r="I53" s="780"/>
      <c r="J53" s="764"/>
      <c r="K53" s="764"/>
      <c r="L53" s="778"/>
      <c r="M53" s="778"/>
      <c r="N53" s="764"/>
      <c r="O53" s="764"/>
      <c r="P53" s="764"/>
      <c r="Q53" s="764"/>
      <c r="R53" s="764"/>
    </row>
    <row r="54" spans="1:18" ht="14.9" customHeight="1">
      <c r="A54" s="402" t="s">
        <v>91</v>
      </c>
      <c r="B54" s="199"/>
      <c r="C54" s="200">
        <v>353.6</v>
      </c>
      <c r="D54" s="201">
        <v>777.5</v>
      </c>
      <c r="E54" s="202">
        <v>-423.9</v>
      </c>
      <c r="F54" s="203">
        <v>-0.54520900321543408</v>
      </c>
      <c r="G54" s="203">
        <v>0.19200695047784538</v>
      </c>
      <c r="H54" s="203">
        <v>0.25678710614967964</v>
      </c>
      <c r="I54" s="764"/>
      <c r="J54" s="764"/>
      <c r="K54" s="764"/>
      <c r="L54" s="778"/>
      <c r="M54" s="778"/>
      <c r="N54" s="764"/>
      <c r="O54" s="764"/>
      <c r="P54" s="764"/>
      <c r="Q54" s="764"/>
      <c r="R54" s="764"/>
    </row>
    <row r="55" spans="1:18" ht="14.9" customHeight="1">
      <c r="A55" s="403" t="s">
        <v>40</v>
      </c>
      <c r="B55" s="404"/>
      <c r="C55" s="405">
        <v>1841.6</v>
      </c>
      <c r="D55" s="406">
        <v>3027.8</v>
      </c>
      <c r="E55" s="407">
        <v>-1186.2000000000003</v>
      </c>
      <c r="F55" s="408">
        <v>-0.39176960169099684</v>
      </c>
      <c r="G55" s="408">
        <v>1</v>
      </c>
      <c r="H55" s="408">
        <v>1</v>
      </c>
      <c r="I55" s="780"/>
      <c r="J55" s="764"/>
      <c r="K55" s="764"/>
      <c r="L55" s="778"/>
      <c r="M55" s="778"/>
      <c r="N55" s="764"/>
      <c r="O55" s="764"/>
      <c r="P55" s="764"/>
      <c r="Q55" s="764"/>
      <c r="R55" s="764"/>
    </row>
    <row r="56" spans="1:18" ht="14.9" customHeight="1">
      <c r="A56" s="219" t="s">
        <v>92</v>
      </c>
      <c r="B56" s="302"/>
      <c r="C56" s="376"/>
      <c r="D56" s="376"/>
      <c r="E56" s="377"/>
      <c r="F56" s="378"/>
      <c r="G56" s="378"/>
      <c r="H56" s="378"/>
      <c r="I56" s="780"/>
      <c r="J56" s="764"/>
      <c r="K56" s="764"/>
      <c r="L56" s="778"/>
      <c r="M56" s="778"/>
      <c r="N56" s="764"/>
      <c r="O56" s="764"/>
      <c r="P56" s="764"/>
      <c r="Q56" s="764"/>
      <c r="R56" s="764"/>
    </row>
    <row r="57" spans="1:18" ht="14.9" customHeight="1">
      <c r="A57" s="19"/>
      <c r="B57" s="776"/>
      <c r="C57" s="776"/>
      <c r="D57" s="776"/>
      <c r="E57" s="776"/>
      <c r="F57" s="776"/>
      <c r="G57" s="764"/>
      <c r="H57" s="764"/>
      <c r="I57" s="764"/>
      <c r="J57" s="764"/>
      <c r="K57" s="764"/>
      <c r="L57" s="764"/>
      <c r="M57" s="764"/>
      <c r="N57" s="764"/>
      <c r="O57" s="764"/>
      <c r="P57" s="764"/>
      <c r="Q57" s="764"/>
      <c r="R57" s="764"/>
    </row>
    <row r="59" spans="1:18" ht="14.9" customHeight="1">
      <c r="A59" s="410" t="s">
        <v>93</v>
      </c>
      <c r="B59" s="352"/>
      <c r="C59" s="352"/>
      <c r="D59" s="352"/>
      <c r="E59" s="352"/>
      <c r="F59" s="352"/>
      <c r="G59" s="764"/>
      <c r="H59" s="764"/>
      <c r="I59" s="764"/>
      <c r="J59" s="764"/>
      <c r="K59" s="764"/>
      <c r="L59" s="764"/>
      <c r="M59" s="764"/>
      <c r="N59" s="764"/>
      <c r="O59" s="764"/>
      <c r="P59" s="764"/>
      <c r="Q59" s="764"/>
      <c r="R59" s="764"/>
    </row>
    <row r="60" spans="1:18" ht="14.9" customHeight="1">
      <c r="A60" s="397"/>
      <c r="B60" s="400"/>
      <c r="C60" s="400" t="s">
        <v>36</v>
      </c>
      <c r="D60" s="400" t="s">
        <v>37</v>
      </c>
      <c r="E60" s="400" t="s">
        <v>38</v>
      </c>
      <c r="F60" s="400" t="s">
        <v>39</v>
      </c>
      <c r="G60" s="479" t="s">
        <v>88</v>
      </c>
      <c r="H60" s="479" t="s">
        <v>89</v>
      </c>
      <c r="I60" s="764"/>
      <c r="J60" s="764"/>
      <c r="K60" s="764"/>
      <c r="L60" s="764"/>
      <c r="M60" s="764"/>
      <c r="N60" s="764"/>
      <c r="O60" s="764"/>
      <c r="P60" s="764"/>
      <c r="Q60" s="764"/>
      <c r="R60" s="764"/>
    </row>
    <row r="61" spans="1:18" ht="14.9" customHeight="1">
      <c r="A61" s="49" t="s">
        <v>94</v>
      </c>
      <c r="B61" s="54"/>
      <c r="C61" s="47">
        <v>1131</v>
      </c>
      <c r="D61" s="48">
        <v>1918.6</v>
      </c>
      <c r="E61" s="56">
        <v>-787.59999999999991</v>
      </c>
      <c r="F61" s="57">
        <v>-0.41050766183675597</v>
      </c>
      <c r="G61" s="57">
        <v>0.61413987836663775</v>
      </c>
      <c r="H61" s="57">
        <v>0.63366140431996831</v>
      </c>
      <c r="I61" s="780"/>
      <c r="J61" s="764"/>
      <c r="K61" s="764"/>
      <c r="L61" s="778"/>
      <c r="M61" s="778"/>
      <c r="N61" s="764"/>
      <c r="O61" s="764"/>
      <c r="P61" s="764"/>
      <c r="Q61" s="764"/>
      <c r="R61" s="764"/>
    </row>
    <row r="62" spans="1:18" ht="14.9" customHeight="1">
      <c r="A62" s="49" t="s">
        <v>95</v>
      </c>
      <c r="B62" s="54"/>
      <c r="C62" s="51">
        <v>631.1</v>
      </c>
      <c r="D62" s="52">
        <v>1049.0999999999999</v>
      </c>
      <c r="E62" s="58">
        <v>-417.99999999999989</v>
      </c>
      <c r="F62" s="59">
        <v>-0.39843675531407868</v>
      </c>
      <c r="G62" s="59">
        <v>0.3426911381407472</v>
      </c>
      <c r="H62" s="59">
        <v>0.34648920007926548</v>
      </c>
      <c r="I62" s="764"/>
      <c r="J62" s="764"/>
      <c r="K62" s="764"/>
      <c r="L62" s="778"/>
      <c r="M62" s="778"/>
      <c r="N62" s="764"/>
      <c r="O62" s="764"/>
      <c r="P62" s="764"/>
      <c r="Q62" s="764"/>
      <c r="R62" s="764"/>
    </row>
    <row r="63" spans="1:18" ht="14.9" customHeight="1">
      <c r="A63" s="402" t="s">
        <v>91</v>
      </c>
      <c r="B63" s="199"/>
      <c r="C63" s="200">
        <v>79.5</v>
      </c>
      <c r="D63" s="201">
        <v>60.1</v>
      </c>
      <c r="E63" s="202">
        <v>19.399999999999999</v>
      </c>
      <c r="F63" s="203">
        <v>0.32279534109816971</v>
      </c>
      <c r="G63" s="203">
        <v>4.3168983492615116E-2</v>
      </c>
      <c r="H63" s="203">
        <v>1.9849395600766234E-2</v>
      </c>
      <c r="I63" s="764"/>
      <c r="J63" s="764"/>
      <c r="K63" s="764"/>
      <c r="L63" s="778"/>
      <c r="M63" s="778"/>
      <c r="N63" s="764"/>
      <c r="O63" s="764"/>
      <c r="P63" s="764"/>
      <c r="Q63" s="764"/>
      <c r="R63" s="764"/>
    </row>
    <row r="64" spans="1:18" ht="14.9" customHeight="1">
      <c r="A64" s="403" t="s">
        <v>40</v>
      </c>
      <c r="B64" s="404"/>
      <c r="C64" s="405">
        <v>1841.6</v>
      </c>
      <c r="D64" s="406">
        <v>3027.7999999999997</v>
      </c>
      <c r="E64" s="407">
        <v>-1186.1999999999998</v>
      </c>
      <c r="F64" s="408">
        <v>-0.39176960169099673</v>
      </c>
      <c r="G64" s="408">
        <v>1</v>
      </c>
      <c r="H64" s="408">
        <v>1</v>
      </c>
      <c r="I64" s="780"/>
      <c r="J64" s="764"/>
      <c r="K64" s="764"/>
      <c r="L64" s="778"/>
      <c r="M64" s="778"/>
      <c r="N64" s="764"/>
      <c r="O64" s="764"/>
      <c r="P64" s="764"/>
      <c r="Q64" s="764"/>
      <c r="R64" s="764"/>
    </row>
    <row r="65" spans="1:18" ht="14.9" customHeight="1">
      <c r="A65" s="219" t="s">
        <v>96</v>
      </c>
      <c r="B65" s="776"/>
      <c r="C65" s="776"/>
      <c r="D65" s="776"/>
      <c r="E65" s="776"/>
      <c r="F65" s="776"/>
      <c r="G65" s="764"/>
      <c r="H65" s="764"/>
      <c r="I65" s="764"/>
      <c r="J65" s="764"/>
      <c r="K65" s="764"/>
      <c r="L65" s="764"/>
      <c r="M65" s="764"/>
      <c r="N65" s="764"/>
      <c r="O65" s="764"/>
      <c r="P65" s="764"/>
      <c r="Q65" s="764"/>
      <c r="R65" s="764"/>
    </row>
    <row r="66" spans="1:18" s="178" customFormat="1" ht="14.9" customHeight="1">
      <c r="A66" s="779"/>
      <c r="B66" s="777"/>
      <c r="C66" s="777"/>
      <c r="D66" s="777"/>
      <c r="E66" s="777"/>
      <c r="F66" s="777"/>
      <c r="G66" s="779"/>
      <c r="H66" s="779"/>
      <c r="I66" s="779"/>
      <c r="J66" s="779"/>
      <c r="K66" s="779"/>
      <c r="L66" s="779"/>
      <c r="M66" s="779"/>
      <c r="N66" s="779"/>
      <c r="O66" s="779"/>
      <c r="P66" s="779"/>
      <c r="Q66" s="779"/>
      <c r="R66" s="779"/>
    </row>
    <row r="68" spans="1:18" ht="14.9" customHeight="1">
      <c r="A68" s="409" t="s">
        <v>97</v>
      </c>
      <c r="B68" s="352"/>
      <c r="C68" s="352"/>
      <c r="D68" s="352"/>
      <c r="E68" s="352"/>
      <c r="F68" s="352"/>
      <c r="G68" s="764"/>
      <c r="H68" s="764"/>
      <c r="I68" s="764"/>
      <c r="J68" s="764"/>
      <c r="K68" s="764"/>
      <c r="L68" s="764"/>
      <c r="M68" s="764"/>
      <c r="N68" s="764"/>
      <c r="O68" s="764"/>
      <c r="P68" s="764"/>
      <c r="Q68" s="764"/>
      <c r="R68" s="764"/>
    </row>
    <row r="69" spans="1:18" ht="14.9" customHeight="1">
      <c r="A69" s="397"/>
      <c r="B69" s="400"/>
      <c r="C69" s="400" t="s">
        <v>36</v>
      </c>
      <c r="D69" s="400" t="s">
        <v>37</v>
      </c>
      <c r="E69" s="399" t="s">
        <v>38</v>
      </c>
      <c r="F69" s="399" t="s">
        <v>39</v>
      </c>
      <c r="G69" s="764"/>
      <c r="H69" s="764"/>
      <c r="I69" s="764"/>
      <c r="J69" s="764"/>
      <c r="K69" s="780"/>
      <c r="L69" s="764"/>
      <c r="M69" s="764"/>
      <c r="N69" s="778"/>
      <c r="O69" s="764"/>
      <c r="P69" s="764"/>
      <c r="Q69" s="764"/>
      <c r="R69" s="764"/>
    </row>
    <row r="70" spans="1:18" s="18" customFormat="1" ht="26">
      <c r="A70" s="61" t="s">
        <v>98</v>
      </c>
      <c r="B70" s="62"/>
      <c r="C70" s="63">
        <v>1300.2</v>
      </c>
      <c r="D70" s="64">
        <v>2427.8000000000002</v>
      </c>
      <c r="E70" s="65">
        <v>-1127.6000000000001</v>
      </c>
      <c r="F70" s="66">
        <v>-0.46445341461405387</v>
      </c>
      <c r="K70" s="212"/>
      <c r="L70" s="212"/>
      <c r="N70" s="212"/>
      <c r="O70" s="781"/>
      <c r="P70" s="781"/>
      <c r="Q70" s="781"/>
      <c r="R70" s="781"/>
    </row>
    <row r="71" spans="1:18" ht="13">
      <c r="A71" s="49" t="s">
        <v>99</v>
      </c>
      <c r="B71" s="54"/>
      <c r="C71" s="51">
        <v>605.20000000000005</v>
      </c>
      <c r="D71" s="52">
        <v>1534.2</v>
      </c>
      <c r="E71" s="58">
        <v>-929</v>
      </c>
      <c r="F71" s="59">
        <v>-0.60552731065050192</v>
      </c>
      <c r="G71" s="764"/>
      <c r="H71" s="764"/>
      <c r="I71" s="764"/>
      <c r="J71" s="764"/>
      <c r="K71" s="778"/>
      <c r="L71" s="778"/>
      <c r="M71" s="764"/>
      <c r="N71" s="778"/>
      <c r="O71" s="781"/>
      <c r="P71" s="781"/>
      <c r="Q71" s="781"/>
      <c r="R71" s="781"/>
    </row>
    <row r="72" spans="1:18" ht="14.9" customHeight="1">
      <c r="A72" s="49" t="s">
        <v>100</v>
      </c>
      <c r="B72" s="54"/>
      <c r="C72" s="51">
        <v>672</v>
      </c>
      <c r="D72" s="52">
        <v>880.8</v>
      </c>
      <c r="E72" s="58">
        <v>-208.79999999999995</v>
      </c>
      <c r="F72" s="59">
        <v>-0.23705722070844681</v>
      </c>
      <c r="G72" s="764"/>
      <c r="H72" s="764"/>
      <c r="I72" s="764"/>
      <c r="J72" s="764"/>
      <c r="K72" s="778"/>
      <c r="L72" s="778"/>
      <c r="M72" s="764"/>
      <c r="N72" s="778"/>
      <c r="O72" s="781"/>
      <c r="P72" s="781"/>
      <c r="Q72" s="781"/>
      <c r="R72" s="781"/>
    </row>
    <row r="73" spans="1:18" ht="14.9" customHeight="1">
      <c r="A73" s="411" t="s">
        <v>101</v>
      </c>
      <c r="B73" s="412"/>
      <c r="C73" s="413">
        <v>23</v>
      </c>
      <c r="D73" s="414">
        <v>12.8</v>
      </c>
      <c r="E73" s="415">
        <v>10.199999999999999</v>
      </c>
      <c r="F73" s="416">
        <v>0.79687499999999989</v>
      </c>
      <c r="G73" s="764"/>
      <c r="H73" s="764"/>
      <c r="I73" s="764"/>
      <c r="J73" s="764"/>
      <c r="K73" s="778"/>
      <c r="L73" s="778"/>
      <c r="M73" s="764"/>
      <c r="N73" s="778"/>
      <c r="O73" s="781"/>
      <c r="P73" s="781"/>
      <c r="Q73" s="781"/>
      <c r="R73" s="781"/>
    </row>
    <row r="74" spans="1:18" s="18" customFormat="1" ht="14.9" customHeight="1">
      <c r="A74" s="61" t="s">
        <v>102</v>
      </c>
      <c r="B74" s="62"/>
      <c r="C74" s="63">
        <v>187.2</v>
      </c>
      <c r="D74" s="64">
        <v>153.80000000000001</v>
      </c>
      <c r="E74" s="65">
        <v>33.399999999999977</v>
      </c>
      <c r="F74" s="66">
        <v>0.2171651495448633</v>
      </c>
      <c r="K74" s="212"/>
      <c r="L74" s="212"/>
      <c r="N74" s="212"/>
      <c r="O74" s="781"/>
      <c r="P74" s="781"/>
      <c r="Q74" s="781"/>
      <c r="R74" s="781"/>
    </row>
    <row r="75" spans="1:18" ht="14.9" customHeight="1">
      <c r="A75" s="49" t="s">
        <v>103</v>
      </c>
      <c r="B75" s="54"/>
      <c r="C75" s="51">
        <v>96.6</v>
      </c>
      <c r="D75" s="52">
        <v>84.2</v>
      </c>
      <c r="E75" s="58">
        <v>12.399999999999991</v>
      </c>
      <c r="F75" s="59">
        <v>0.14726840855106876</v>
      </c>
      <c r="G75" s="764"/>
      <c r="H75" s="764"/>
      <c r="I75" s="764"/>
      <c r="J75" s="764"/>
      <c r="K75" s="764"/>
      <c r="L75" s="778"/>
      <c r="M75" s="764"/>
      <c r="N75" s="778"/>
      <c r="O75" s="781"/>
      <c r="P75" s="781"/>
      <c r="Q75" s="781"/>
      <c r="R75" s="781"/>
    </row>
    <row r="76" spans="1:18" ht="14.9" customHeight="1">
      <c r="A76" s="49" t="s">
        <v>104</v>
      </c>
      <c r="B76" s="54"/>
      <c r="C76" s="51">
        <v>37.799999999999997</v>
      </c>
      <c r="D76" s="52">
        <v>25.4</v>
      </c>
      <c r="E76" s="58">
        <v>12.399999999999999</v>
      </c>
      <c r="F76" s="59">
        <v>0.48818897637795272</v>
      </c>
      <c r="G76" s="764"/>
      <c r="H76" s="764"/>
      <c r="I76" s="764"/>
      <c r="J76" s="764"/>
      <c r="K76" s="764"/>
      <c r="L76" s="778"/>
      <c r="M76" s="764"/>
      <c r="N76" s="778"/>
      <c r="O76" s="781"/>
      <c r="P76" s="781"/>
      <c r="Q76" s="781"/>
      <c r="R76" s="781"/>
    </row>
    <row r="77" spans="1:18" ht="14.9" customHeight="1">
      <c r="A77" s="411" t="s">
        <v>105</v>
      </c>
      <c r="B77" s="412"/>
      <c r="C77" s="413">
        <v>52.8</v>
      </c>
      <c r="D77" s="414">
        <v>44.2</v>
      </c>
      <c r="E77" s="415">
        <v>8.5999999999999943</v>
      </c>
      <c r="F77" s="416">
        <v>0.1945701357466062</v>
      </c>
      <c r="G77" s="764"/>
      <c r="H77" s="764"/>
      <c r="I77" s="764"/>
      <c r="J77" s="764"/>
      <c r="K77" s="778"/>
      <c r="L77" s="778"/>
      <c r="M77" s="764"/>
      <c r="N77" s="778"/>
      <c r="O77" s="781"/>
      <c r="P77" s="781"/>
      <c r="Q77" s="781"/>
      <c r="R77" s="781"/>
    </row>
    <row r="78" spans="1:18" s="18" customFormat="1" ht="14.9" customHeight="1">
      <c r="A78" s="61" t="s">
        <v>106</v>
      </c>
      <c r="B78" s="62"/>
      <c r="C78" s="63">
        <v>120.30000000000001</v>
      </c>
      <c r="D78" s="64">
        <v>221</v>
      </c>
      <c r="E78" s="65">
        <v>-100.69999999999999</v>
      </c>
      <c r="F78" s="66">
        <v>-0.455656108597285</v>
      </c>
      <c r="K78" s="212"/>
      <c r="L78" s="212"/>
      <c r="N78" s="212"/>
      <c r="O78" s="781"/>
      <c r="P78" s="781"/>
      <c r="Q78" s="781"/>
      <c r="R78" s="781"/>
    </row>
    <row r="79" spans="1:18" ht="14.9" customHeight="1">
      <c r="A79" s="49" t="s">
        <v>107</v>
      </c>
      <c r="B79" s="54"/>
      <c r="C79" s="51">
        <v>112.4</v>
      </c>
      <c r="D79" s="52">
        <v>102.6</v>
      </c>
      <c r="E79" s="58">
        <v>9.8000000000000114</v>
      </c>
      <c r="F79" s="59">
        <v>9.5516569200779847E-2</v>
      </c>
      <c r="G79" s="764"/>
      <c r="H79" s="764"/>
      <c r="I79" s="764"/>
      <c r="J79" s="764"/>
      <c r="K79" s="778"/>
      <c r="L79" s="778"/>
      <c r="M79" s="764"/>
      <c r="N79" s="782"/>
      <c r="O79" s="781"/>
      <c r="P79" s="781"/>
      <c r="Q79" s="781"/>
      <c r="R79" s="781"/>
    </row>
    <row r="80" spans="1:18" ht="14.9" customHeight="1">
      <c r="A80" s="49" t="s">
        <v>108</v>
      </c>
      <c r="B80" s="54"/>
      <c r="C80" s="51">
        <v>6</v>
      </c>
      <c r="D80" s="52">
        <v>112.7</v>
      </c>
      <c r="E80" s="58">
        <v>-106.7</v>
      </c>
      <c r="F80" s="59">
        <v>-0.94676131322094059</v>
      </c>
      <c r="G80" s="764"/>
      <c r="H80" s="764"/>
      <c r="I80" s="764"/>
      <c r="J80" s="764"/>
      <c r="K80" s="778"/>
      <c r="L80" s="778"/>
      <c r="M80" s="764"/>
      <c r="N80" s="778"/>
      <c r="O80" s="781"/>
      <c r="P80" s="781"/>
      <c r="Q80" s="781"/>
      <c r="R80" s="781"/>
    </row>
    <row r="81" spans="1:18" ht="25">
      <c r="A81" s="67" t="s">
        <v>109</v>
      </c>
      <c r="B81" s="199"/>
      <c r="C81" s="200">
        <v>1.9</v>
      </c>
      <c r="D81" s="201">
        <v>5.7</v>
      </c>
      <c r="E81" s="202">
        <v>-3.8000000000000003</v>
      </c>
      <c r="F81" s="203">
        <v>-0.66666666666666674</v>
      </c>
      <c r="G81" s="764"/>
      <c r="H81" s="764"/>
      <c r="I81" s="764"/>
      <c r="J81" s="764"/>
      <c r="K81" s="778"/>
      <c r="L81" s="778"/>
      <c r="M81" s="764"/>
      <c r="N81" s="778"/>
      <c r="O81" s="781"/>
      <c r="P81" s="781"/>
      <c r="Q81" s="781"/>
      <c r="R81" s="781"/>
    </row>
    <row r="82" spans="1:18" ht="26.25" customHeight="1">
      <c r="A82" s="403" t="s">
        <v>110</v>
      </c>
      <c r="B82" s="404"/>
      <c r="C82" s="405">
        <v>1607.7</v>
      </c>
      <c r="D82" s="406">
        <v>2802.5999999999995</v>
      </c>
      <c r="E82" s="407">
        <v>-1194.8999999999994</v>
      </c>
      <c r="F82" s="408">
        <v>-0.42635409976450428</v>
      </c>
      <c r="G82" s="764"/>
      <c r="H82" s="764"/>
      <c r="I82" s="764"/>
      <c r="J82" s="764"/>
      <c r="K82" s="778"/>
      <c r="L82" s="778"/>
      <c r="M82" s="764"/>
      <c r="N82" s="764"/>
      <c r="O82" s="781"/>
      <c r="P82" s="781"/>
      <c r="Q82" s="781"/>
      <c r="R82" s="781"/>
    </row>
    <row r="83" spans="1:18" ht="14.9" customHeight="1">
      <c r="A83" s="219" t="s">
        <v>111</v>
      </c>
      <c r="B83" s="302"/>
      <c r="C83" s="376"/>
      <c r="D83" s="376"/>
      <c r="E83" s="377"/>
      <c r="F83" s="378"/>
      <c r="G83" s="378"/>
      <c r="H83" s="378"/>
      <c r="I83" s="780"/>
      <c r="J83" s="764"/>
      <c r="K83" s="764"/>
      <c r="L83" s="778"/>
      <c r="M83" s="778"/>
      <c r="N83" s="764"/>
      <c r="O83" s="764"/>
      <c r="P83" s="764"/>
      <c r="Q83" s="764"/>
      <c r="R83" s="764"/>
    </row>
    <row r="86" spans="1:18" ht="14.9" customHeight="1">
      <c r="A86" s="409" t="s">
        <v>112</v>
      </c>
      <c r="B86" s="352"/>
      <c r="C86" s="352"/>
      <c r="D86" s="352"/>
      <c r="E86" s="352"/>
      <c r="F86" s="352"/>
      <c r="G86" s="764"/>
      <c r="H86" s="764"/>
      <c r="I86" s="764"/>
      <c r="J86" s="764"/>
      <c r="K86" s="764"/>
      <c r="L86" s="764"/>
      <c r="M86" s="764"/>
      <c r="N86" s="764"/>
      <c r="O86" s="764"/>
      <c r="P86" s="764"/>
      <c r="Q86" s="764"/>
      <c r="R86" s="764"/>
    </row>
    <row r="87" spans="1:18" ht="14.9" customHeight="1">
      <c r="A87" s="397"/>
      <c r="B87" s="400"/>
      <c r="C87" s="400" t="s">
        <v>36</v>
      </c>
      <c r="D87" s="400" t="s">
        <v>37</v>
      </c>
      <c r="E87" s="400" t="s">
        <v>38</v>
      </c>
      <c r="F87" s="400" t="s">
        <v>39</v>
      </c>
      <c r="G87" s="7"/>
      <c r="H87" s="764"/>
      <c r="I87" s="764"/>
      <c r="J87" s="764"/>
      <c r="K87" s="764"/>
      <c r="L87" s="778"/>
      <c r="M87" s="764"/>
      <c r="N87" s="764"/>
      <c r="O87" s="764"/>
      <c r="P87" s="764"/>
      <c r="Q87" s="764"/>
      <c r="R87" s="764"/>
    </row>
    <row r="88" spans="1:18" ht="14.9" customHeight="1">
      <c r="A88" s="45" t="s">
        <v>44</v>
      </c>
      <c r="B88" s="55"/>
      <c r="C88" s="47">
        <v>154.4</v>
      </c>
      <c r="D88" s="48">
        <v>185.8</v>
      </c>
      <c r="E88" s="56">
        <v>-31.400000000000006</v>
      </c>
      <c r="F88" s="57">
        <v>-0.16899892357373522</v>
      </c>
      <c r="G88" s="764"/>
      <c r="H88" s="764"/>
      <c r="I88" s="764"/>
      <c r="J88" s="764"/>
      <c r="K88" s="764"/>
      <c r="L88" s="778"/>
      <c r="M88" s="764"/>
      <c r="N88" s="764"/>
      <c r="O88" s="781"/>
      <c r="P88" s="781"/>
      <c r="Q88" s="781"/>
      <c r="R88" s="781"/>
    </row>
    <row r="89" spans="1:18" ht="14.9" customHeight="1">
      <c r="A89" s="45" t="s">
        <v>45</v>
      </c>
      <c r="B89" s="55"/>
      <c r="C89" s="47">
        <v>128.69999999999999</v>
      </c>
      <c r="D89" s="48">
        <v>116.7</v>
      </c>
      <c r="E89" s="56">
        <v>11.999999999999986</v>
      </c>
      <c r="F89" s="57">
        <v>0.10282776349614384</v>
      </c>
      <c r="G89" s="764"/>
      <c r="H89" s="764"/>
      <c r="I89" s="764"/>
      <c r="J89" s="764"/>
      <c r="K89" s="764"/>
      <c r="L89" s="778"/>
      <c r="M89" s="764"/>
      <c r="N89" s="764"/>
      <c r="O89" s="781"/>
      <c r="P89" s="781"/>
      <c r="Q89" s="781"/>
      <c r="R89" s="781"/>
    </row>
    <row r="90" spans="1:18" ht="14.9" customHeight="1">
      <c r="A90" s="49" t="s">
        <v>46</v>
      </c>
      <c r="B90" s="54"/>
      <c r="C90" s="51">
        <v>38.299999999999997</v>
      </c>
      <c r="D90" s="52">
        <v>17.7</v>
      </c>
      <c r="E90" s="58">
        <v>20.599999999999998</v>
      </c>
      <c r="F90" s="59">
        <v>1.1638418079096045</v>
      </c>
      <c r="G90" s="764"/>
      <c r="H90" s="764"/>
      <c r="I90" s="764"/>
      <c r="J90" s="764"/>
      <c r="K90" s="764"/>
      <c r="L90" s="764"/>
      <c r="M90" s="764"/>
      <c r="N90" s="764"/>
      <c r="O90" s="781"/>
      <c r="P90" s="781"/>
      <c r="Q90" s="781"/>
      <c r="R90" s="781"/>
    </row>
    <row r="91" spans="1:18" ht="14.9" customHeight="1">
      <c r="A91" s="49" t="s">
        <v>47</v>
      </c>
      <c r="B91" s="54"/>
      <c r="C91" s="51">
        <v>20.9</v>
      </c>
      <c r="D91" s="52">
        <v>35.299999999999997</v>
      </c>
      <c r="E91" s="58">
        <v>-14.399999999999999</v>
      </c>
      <c r="F91" s="59">
        <v>-0.40793201133144474</v>
      </c>
      <c r="G91" s="764"/>
      <c r="H91" s="764"/>
      <c r="I91" s="764"/>
      <c r="J91" s="764"/>
      <c r="K91" s="764"/>
      <c r="L91" s="778"/>
      <c r="M91" s="764"/>
      <c r="N91" s="764"/>
      <c r="O91" s="781"/>
      <c r="P91" s="781"/>
      <c r="Q91" s="781"/>
      <c r="R91" s="781"/>
    </row>
    <row r="92" spans="1:18" ht="14.9" customHeight="1">
      <c r="A92" s="67" t="s">
        <v>48</v>
      </c>
      <c r="B92" s="199"/>
      <c r="C92" s="200">
        <v>3</v>
      </c>
      <c r="D92" s="201">
        <v>1.7</v>
      </c>
      <c r="E92" s="202">
        <v>1.3</v>
      </c>
      <c r="F92" s="203">
        <v>0.76470588235294124</v>
      </c>
      <c r="G92" s="764"/>
      <c r="H92" s="764"/>
      <c r="I92" s="764"/>
      <c r="J92" s="764"/>
      <c r="K92" s="764"/>
      <c r="L92" s="778"/>
      <c r="M92" s="764"/>
      <c r="N92" s="764"/>
      <c r="O92" s="781"/>
      <c r="P92" s="781"/>
      <c r="Q92" s="781"/>
      <c r="R92" s="781"/>
    </row>
    <row r="93" spans="1:18" ht="14.9" customHeight="1">
      <c r="A93" s="403" t="s">
        <v>113</v>
      </c>
      <c r="B93" s="404"/>
      <c r="C93" s="405">
        <v>345.3</v>
      </c>
      <c r="D93" s="406">
        <v>357.2</v>
      </c>
      <c r="E93" s="407">
        <v>-11.899999999999977</v>
      </c>
      <c r="F93" s="408">
        <v>-3.3314669652855483E-2</v>
      </c>
      <c r="G93" s="764"/>
      <c r="H93" s="764"/>
      <c r="I93" s="764"/>
      <c r="J93" s="764"/>
      <c r="K93" s="764"/>
      <c r="L93" s="778"/>
      <c r="M93" s="764"/>
      <c r="N93" s="764"/>
      <c r="O93" s="781"/>
      <c r="P93" s="781"/>
      <c r="Q93" s="781"/>
      <c r="R93" s="781"/>
    </row>
    <row r="94" spans="1:18" ht="14.9" customHeight="1">
      <c r="A94" s="19" t="s">
        <v>83</v>
      </c>
      <c r="B94" s="776"/>
      <c r="C94" s="776"/>
      <c r="D94" s="776"/>
      <c r="E94" s="776"/>
      <c r="F94" s="776"/>
      <c r="G94" s="15"/>
      <c r="H94" s="764"/>
      <c r="I94" s="764"/>
      <c r="J94" s="764"/>
      <c r="K94" s="764"/>
      <c r="L94" s="764"/>
      <c r="M94" s="764"/>
      <c r="N94" s="764"/>
      <c r="O94" s="764"/>
      <c r="P94" s="764"/>
      <c r="Q94" s="764"/>
      <c r="R94" s="764"/>
    </row>
    <row r="95" spans="1:18" ht="14.9" customHeight="1">
      <c r="A95" s="219"/>
      <c r="B95" s="776"/>
      <c r="C95" s="776"/>
      <c r="D95" s="776"/>
      <c r="E95" s="776"/>
      <c r="F95" s="776"/>
      <c r="G95" s="764"/>
      <c r="H95" s="764"/>
      <c r="I95" s="764"/>
      <c r="J95" s="764"/>
      <c r="K95" s="764"/>
      <c r="L95" s="764"/>
      <c r="M95" s="764"/>
      <c r="N95" s="764"/>
      <c r="O95" s="764"/>
      <c r="P95" s="764"/>
      <c r="Q95" s="764"/>
      <c r="R95" s="764"/>
    </row>
    <row r="96" spans="1:18" ht="14.9" customHeight="1">
      <c r="A96" s="775"/>
      <c r="B96" s="776"/>
      <c r="C96" s="776"/>
      <c r="D96" s="776"/>
      <c r="E96" s="776"/>
      <c r="F96" s="776"/>
      <c r="G96" s="764"/>
      <c r="H96" s="764"/>
      <c r="I96" s="764"/>
      <c r="J96" s="764"/>
      <c r="K96" s="764"/>
      <c r="L96" s="778"/>
      <c r="M96" s="764"/>
      <c r="N96" s="764"/>
      <c r="O96" s="764"/>
      <c r="P96" s="764"/>
      <c r="Q96" s="764"/>
      <c r="R96" s="764"/>
    </row>
    <row r="97" spans="1:18" ht="14.9" customHeight="1">
      <c r="A97" s="409" t="s">
        <v>114</v>
      </c>
      <c r="B97" s="352"/>
      <c r="C97" s="352"/>
      <c r="D97" s="352"/>
      <c r="E97" s="352"/>
      <c r="F97" s="352"/>
      <c r="G97" s="764"/>
      <c r="H97" s="764"/>
      <c r="I97" s="764"/>
      <c r="J97" s="764"/>
      <c r="K97" s="764"/>
      <c r="L97" s="778"/>
      <c r="M97" s="764"/>
      <c r="N97" s="764"/>
      <c r="O97" s="764"/>
      <c r="P97" s="764"/>
      <c r="Q97" s="764"/>
      <c r="R97" s="764"/>
    </row>
    <row r="98" spans="1:18" ht="14.9" customHeight="1">
      <c r="A98" s="397"/>
      <c r="B98" s="400"/>
      <c r="C98" s="400" t="s">
        <v>36</v>
      </c>
      <c r="D98" s="400" t="s">
        <v>37</v>
      </c>
      <c r="E98" s="400" t="s">
        <v>38</v>
      </c>
      <c r="F98" s="400" t="s">
        <v>39</v>
      </c>
      <c r="G98" s="764"/>
      <c r="H98" s="764"/>
      <c r="I98" s="778"/>
      <c r="J98" s="778"/>
      <c r="K98" s="764"/>
      <c r="L98" s="764"/>
      <c r="M98" s="764"/>
      <c r="N98" s="764"/>
      <c r="O98" s="764"/>
      <c r="P98" s="764"/>
      <c r="Q98" s="764"/>
      <c r="R98" s="764"/>
    </row>
    <row r="99" spans="1:18" ht="14.9" customHeight="1">
      <c r="A99" s="49" t="s">
        <v>44</v>
      </c>
      <c r="B99" s="54"/>
      <c r="C99" s="47">
        <v>132.69999999999999</v>
      </c>
      <c r="D99" s="48">
        <v>161.9</v>
      </c>
      <c r="E99" s="56">
        <v>-29.200000000000017</v>
      </c>
      <c r="F99" s="57">
        <v>-0.18035824583075982</v>
      </c>
      <c r="G99" s="764"/>
      <c r="H99" s="764"/>
      <c r="I99" s="764"/>
      <c r="J99" s="764"/>
      <c r="K99" s="764"/>
      <c r="L99" s="764"/>
      <c r="M99" s="764"/>
      <c r="N99" s="764"/>
      <c r="O99" s="764"/>
      <c r="P99" s="764"/>
      <c r="Q99" s="764"/>
      <c r="R99" s="764"/>
    </row>
    <row r="100" spans="1:18" ht="14.9" customHeight="1">
      <c r="A100" s="45" t="s">
        <v>45</v>
      </c>
      <c r="B100" s="55"/>
      <c r="C100" s="47">
        <v>52.2</v>
      </c>
      <c r="D100" s="48">
        <v>47.3</v>
      </c>
      <c r="E100" s="56">
        <v>4.9000000000000057</v>
      </c>
      <c r="F100" s="57">
        <v>0.10359408033826652</v>
      </c>
      <c r="G100" s="764"/>
      <c r="H100" s="764"/>
      <c r="I100" s="764"/>
      <c r="J100" s="764"/>
      <c r="K100" s="764"/>
      <c r="L100" s="764"/>
      <c r="M100" s="764"/>
      <c r="N100" s="764"/>
      <c r="O100" s="764"/>
      <c r="P100" s="764"/>
      <c r="Q100" s="764"/>
      <c r="R100" s="764"/>
    </row>
    <row r="101" spans="1:18" ht="14.9" customHeight="1">
      <c r="A101" s="49" t="s">
        <v>46</v>
      </c>
      <c r="B101" s="54"/>
      <c r="C101" s="51">
        <v>30.200000000000003</v>
      </c>
      <c r="D101" s="52">
        <v>8.6999999999999993</v>
      </c>
      <c r="E101" s="58">
        <v>21.500000000000004</v>
      </c>
      <c r="F101" s="59">
        <v>2.4712643678160924</v>
      </c>
      <c r="G101" s="764"/>
      <c r="H101" s="764"/>
      <c r="I101" s="764"/>
      <c r="J101" s="764"/>
      <c r="K101" s="764"/>
      <c r="L101" s="764"/>
      <c r="M101" s="764"/>
      <c r="N101" s="764"/>
      <c r="O101" s="764"/>
      <c r="P101" s="764"/>
      <c r="Q101" s="764"/>
      <c r="R101" s="764"/>
    </row>
    <row r="102" spans="1:18" ht="14.9" customHeight="1">
      <c r="A102" s="49" t="s">
        <v>47</v>
      </c>
      <c r="B102" s="54"/>
      <c r="C102" s="51">
        <v>18.600000000000001</v>
      </c>
      <c r="D102" s="52">
        <v>33.799999999999997</v>
      </c>
      <c r="E102" s="58">
        <v>-15.199999999999996</v>
      </c>
      <c r="F102" s="59">
        <v>-0.44970414201183423</v>
      </c>
      <c r="G102" s="764"/>
      <c r="H102" s="764"/>
      <c r="I102" s="764"/>
      <c r="J102" s="764"/>
      <c r="K102" s="764"/>
      <c r="L102" s="764"/>
      <c r="M102" s="764"/>
      <c r="N102" s="764"/>
      <c r="O102" s="764"/>
      <c r="P102" s="764"/>
      <c r="Q102" s="764"/>
      <c r="R102" s="764"/>
    </row>
    <row r="103" spans="1:18" ht="14.9" customHeight="1">
      <c r="A103" s="67" t="s">
        <v>48</v>
      </c>
      <c r="B103" s="199"/>
      <c r="C103" s="200">
        <v>-2.7</v>
      </c>
      <c r="D103" s="201">
        <v>-2.8</v>
      </c>
      <c r="E103" s="202">
        <v>9.9999999999999645E-2</v>
      </c>
      <c r="F103" s="203">
        <v>-3.5714285714285587E-2</v>
      </c>
      <c r="G103" s="764"/>
      <c r="H103" s="764"/>
      <c r="I103" s="764"/>
      <c r="J103" s="764"/>
      <c r="K103" s="764"/>
      <c r="L103" s="764"/>
      <c r="M103" s="764"/>
      <c r="N103" s="764"/>
      <c r="O103" s="764"/>
      <c r="P103" s="764"/>
      <c r="Q103" s="764"/>
      <c r="R103" s="764"/>
    </row>
    <row r="104" spans="1:18" ht="14.9" customHeight="1">
      <c r="A104" s="403" t="s">
        <v>115</v>
      </c>
      <c r="B104" s="404"/>
      <c r="C104" s="405">
        <v>230.99999999999997</v>
      </c>
      <c r="D104" s="406">
        <v>248.89999999999998</v>
      </c>
      <c r="E104" s="407">
        <v>-17.900000000000006</v>
      </c>
      <c r="F104" s="408">
        <v>-7.1916432302129393E-2</v>
      </c>
      <c r="G104" s="10"/>
      <c r="H104" s="764"/>
      <c r="I104" s="764"/>
      <c r="J104" s="764"/>
      <c r="K104" s="764"/>
      <c r="L104" s="764"/>
      <c r="M104" s="764"/>
      <c r="N104" s="764"/>
      <c r="O104" s="764"/>
      <c r="P104" s="764"/>
      <c r="Q104" s="764"/>
      <c r="R104" s="764"/>
    </row>
    <row r="105" spans="1:18" ht="14.9" customHeight="1">
      <c r="A105" s="417" t="s">
        <v>116</v>
      </c>
      <c r="B105" s="418"/>
      <c r="C105" s="419">
        <v>0.126</v>
      </c>
      <c r="D105" s="420">
        <v>8.2000000000000003E-2</v>
      </c>
      <c r="E105" s="421" t="s">
        <v>117</v>
      </c>
      <c r="F105" s="421" t="s">
        <v>52</v>
      </c>
      <c r="G105" s="764"/>
      <c r="H105" s="764"/>
      <c r="I105" s="764"/>
      <c r="J105" s="764"/>
      <c r="K105" s="764"/>
      <c r="L105" s="764"/>
      <c r="M105" s="764"/>
      <c r="N105" s="764"/>
      <c r="O105" s="764"/>
      <c r="P105" s="764"/>
      <c r="Q105" s="764"/>
      <c r="R105" s="764"/>
    </row>
    <row r="106" spans="1:18" ht="14.9" customHeight="1">
      <c r="A106" s="19" t="s">
        <v>118</v>
      </c>
      <c r="B106" s="776"/>
      <c r="C106" s="776"/>
      <c r="D106" s="776"/>
      <c r="E106" s="776"/>
      <c r="F106" s="776"/>
      <c r="G106" s="764"/>
      <c r="H106" s="764"/>
      <c r="I106" s="764"/>
      <c r="J106" s="764"/>
      <c r="K106" s="764"/>
      <c r="L106" s="764"/>
      <c r="M106" s="764"/>
      <c r="N106" s="764"/>
      <c r="O106" s="764"/>
      <c r="P106" s="764"/>
      <c r="Q106" s="764"/>
      <c r="R106" s="764"/>
    </row>
    <row r="108" spans="1:18" ht="14.9" customHeight="1">
      <c r="A108" s="775"/>
      <c r="B108" s="776"/>
      <c r="C108" s="776"/>
      <c r="D108" s="776"/>
      <c r="E108" s="776"/>
      <c r="F108" s="776"/>
      <c r="G108" s="764"/>
      <c r="H108" s="779"/>
      <c r="I108" s="764"/>
      <c r="J108" s="764"/>
      <c r="K108" s="764"/>
      <c r="L108" s="764"/>
      <c r="M108" s="764"/>
      <c r="N108" s="764"/>
      <c r="O108" s="764"/>
      <c r="P108" s="764"/>
      <c r="Q108" s="764"/>
      <c r="R108" s="764"/>
    </row>
    <row r="109" spans="1:18" ht="14.9" customHeight="1">
      <c r="A109" s="409" t="s">
        <v>119</v>
      </c>
      <c r="B109" s="352"/>
      <c r="C109" s="352"/>
      <c r="D109" s="352"/>
      <c r="E109" s="352"/>
      <c r="F109" s="352"/>
      <c r="G109" s="764"/>
      <c r="H109" s="764"/>
      <c r="I109" s="764"/>
      <c r="J109" s="764"/>
      <c r="K109" s="764"/>
      <c r="L109" s="764"/>
      <c r="M109" s="764"/>
      <c r="N109" s="764"/>
      <c r="O109" s="764"/>
      <c r="P109" s="764"/>
      <c r="Q109" s="764"/>
      <c r="R109" s="764"/>
    </row>
    <row r="110" spans="1:18" ht="14.9" customHeight="1">
      <c r="A110" s="397"/>
      <c r="B110" s="400"/>
      <c r="C110" s="400" t="s">
        <v>36</v>
      </c>
      <c r="D110" s="400" t="s">
        <v>37</v>
      </c>
      <c r="E110" s="400" t="s">
        <v>38</v>
      </c>
      <c r="F110" s="400" t="s">
        <v>39</v>
      </c>
      <c r="G110" s="764"/>
      <c r="H110" s="764"/>
      <c r="I110" s="764"/>
      <c r="J110" s="764"/>
      <c r="K110" s="764"/>
      <c r="L110" s="778"/>
      <c r="M110" s="764"/>
      <c r="N110" s="764"/>
      <c r="O110" s="764"/>
      <c r="P110" s="764"/>
      <c r="Q110" s="764"/>
      <c r="R110" s="764"/>
    </row>
    <row r="111" spans="1:18" ht="14.9" customHeight="1" thickBot="1">
      <c r="A111" s="71" t="s">
        <v>44</v>
      </c>
      <c r="B111" s="55"/>
      <c r="C111" s="308">
        <v>361.9</v>
      </c>
      <c r="D111" s="289">
        <v>166.40000000000003</v>
      </c>
      <c r="E111" s="56">
        <v>195.49999999999994</v>
      </c>
      <c r="F111" s="57">
        <v>1.174879807692307</v>
      </c>
      <c r="G111" s="764"/>
      <c r="H111" s="764"/>
      <c r="I111" s="764"/>
      <c r="J111" s="764"/>
      <c r="K111" s="764"/>
      <c r="L111" s="764"/>
      <c r="M111" s="764"/>
      <c r="N111" s="764"/>
      <c r="O111" s="781"/>
      <c r="P111" s="781"/>
      <c r="Q111" s="781"/>
      <c r="R111" s="781"/>
    </row>
    <row r="112" spans="1:18" ht="14.9" customHeight="1" thickBot="1">
      <c r="A112" s="72" t="s">
        <v>120</v>
      </c>
      <c r="B112" s="54"/>
      <c r="C112" s="288">
        <v>229.3</v>
      </c>
      <c r="D112" s="289">
        <v>104.8</v>
      </c>
      <c r="E112" s="56">
        <v>124.50000000000001</v>
      </c>
      <c r="F112" s="59">
        <v>1.1879770992366414</v>
      </c>
      <c r="G112" s="764"/>
      <c r="H112" s="764"/>
      <c r="I112" s="764"/>
      <c r="J112" s="764"/>
      <c r="K112" s="764"/>
      <c r="L112" s="764"/>
      <c r="M112" s="764"/>
      <c r="N112" s="764"/>
      <c r="O112" s="781"/>
      <c r="P112" s="781"/>
      <c r="Q112" s="781"/>
      <c r="R112" s="781"/>
    </row>
    <row r="113" spans="1:18" ht="14.9" customHeight="1" thickBot="1">
      <c r="A113" s="72" t="s">
        <v>121</v>
      </c>
      <c r="B113" s="54"/>
      <c r="C113" s="288">
        <v>45.2</v>
      </c>
      <c r="D113" s="289">
        <v>38.5</v>
      </c>
      <c r="E113" s="58">
        <v>6.7000000000000028</v>
      </c>
      <c r="F113" s="59">
        <v>0.17402597402597411</v>
      </c>
      <c r="G113" s="764"/>
      <c r="H113" s="764"/>
      <c r="I113" s="764"/>
      <c r="J113" s="764"/>
      <c r="K113" s="764"/>
      <c r="L113" s="764"/>
      <c r="M113" s="764"/>
      <c r="N113" s="764"/>
      <c r="O113" s="781"/>
      <c r="P113" s="781"/>
      <c r="Q113" s="781"/>
      <c r="R113" s="781"/>
    </row>
    <row r="114" spans="1:18" ht="14.9" customHeight="1" thickBot="1">
      <c r="A114" s="72" t="s">
        <v>122</v>
      </c>
      <c r="B114" s="54"/>
      <c r="C114" s="288">
        <v>35.700000000000003</v>
      </c>
      <c r="D114" s="289">
        <v>8.5</v>
      </c>
      <c r="E114" s="58">
        <v>27.200000000000003</v>
      </c>
      <c r="F114" s="59">
        <v>3.2</v>
      </c>
      <c r="G114" s="764"/>
      <c r="H114" s="764"/>
      <c r="I114" s="764"/>
      <c r="J114" s="764"/>
      <c r="K114" s="764"/>
      <c r="L114" s="764"/>
      <c r="M114" s="764"/>
      <c r="N114" s="764"/>
      <c r="O114" s="781"/>
      <c r="P114" s="781"/>
      <c r="Q114" s="781"/>
      <c r="R114" s="781"/>
    </row>
    <row r="115" spans="1:18" ht="14.9" customHeight="1" thickBot="1">
      <c r="A115" s="72" t="s">
        <v>123</v>
      </c>
      <c r="B115" s="54"/>
      <c r="C115" s="308">
        <v>28</v>
      </c>
      <c r="D115" s="289">
        <v>13.9</v>
      </c>
      <c r="E115" s="56">
        <v>14.1</v>
      </c>
      <c r="F115" s="59">
        <v>1.014388489208633</v>
      </c>
      <c r="G115" s="764"/>
      <c r="H115" s="764"/>
      <c r="I115" s="764"/>
      <c r="J115" s="764"/>
      <c r="K115" s="764"/>
      <c r="L115" s="764"/>
      <c r="M115" s="764"/>
      <c r="N115" s="764"/>
      <c r="O115" s="781"/>
      <c r="P115" s="781"/>
      <c r="Q115" s="781"/>
      <c r="R115" s="781"/>
    </row>
    <row r="116" spans="1:18" ht="14.9" customHeight="1" thickBot="1">
      <c r="A116" s="72" t="s">
        <v>106</v>
      </c>
      <c r="B116" s="54"/>
      <c r="C116" s="288">
        <v>23.7</v>
      </c>
      <c r="D116" s="289">
        <v>0.8</v>
      </c>
      <c r="E116" s="58">
        <v>22.9</v>
      </c>
      <c r="F116" s="59">
        <v>28.624999999999996</v>
      </c>
      <c r="G116" s="764"/>
      <c r="H116" s="764"/>
      <c r="I116" s="764"/>
      <c r="J116" s="764"/>
      <c r="K116" s="764"/>
      <c r="L116" s="764"/>
      <c r="M116" s="764"/>
      <c r="N116" s="764"/>
      <c r="O116" s="781"/>
      <c r="P116" s="781"/>
      <c r="Q116" s="781"/>
      <c r="R116" s="781"/>
    </row>
    <row r="117" spans="1:18" ht="14.9" customHeight="1" thickBot="1">
      <c r="A117" s="71" t="s">
        <v>45</v>
      </c>
      <c r="B117" s="54"/>
      <c r="C117" s="288">
        <v>246.60000000000005</v>
      </c>
      <c r="D117" s="289">
        <v>178.50000000000003</v>
      </c>
      <c r="E117" s="58">
        <v>68.100000000000023</v>
      </c>
      <c r="F117" s="59">
        <v>0.38151260504201689</v>
      </c>
      <c r="G117" s="764"/>
      <c r="H117" s="764"/>
      <c r="I117" s="764"/>
      <c r="J117" s="764"/>
      <c r="K117" s="764"/>
      <c r="L117" s="764"/>
      <c r="M117" s="764"/>
      <c r="N117" s="764"/>
      <c r="O117" s="781"/>
      <c r="P117" s="781"/>
      <c r="Q117" s="781"/>
      <c r="R117" s="781"/>
    </row>
    <row r="118" spans="1:18" ht="14.9" customHeight="1" thickBot="1">
      <c r="A118" s="71" t="s">
        <v>124</v>
      </c>
      <c r="B118" s="54"/>
      <c r="C118" s="288">
        <v>228.5</v>
      </c>
      <c r="D118" s="289">
        <v>157.30000000000001</v>
      </c>
      <c r="E118" s="56">
        <v>71.199999999999989</v>
      </c>
      <c r="F118" s="59">
        <v>0.45263827082008889</v>
      </c>
      <c r="G118" s="764"/>
      <c r="H118" s="764"/>
      <c r="I118" s="764"/>
      <c r="J118" s="764"/>
      <c r="K118" s="764"/>
      <c r="L118" s="764"/>
      <c r="M118" s="764"/>
      <c r="N118" s="764"/>
      <c r="O118" s="781"/>
      <c r="P118" s="781"/>
      <c r="Q118" s="781"/>
      <c r="R118" s="781"/>
    </row>
    <row r="119" spans="1:18" ht="14.9" customHeight="1" thickBot="1">
      <c r="A119" s="72" t="s">
        <v>125</v>
      </c>
      <c r="B119" s="54"/>
      <c r="C119" s="308">
        <v>132.9</v>
      </c>
      <c r="D119" s="289">
        <v>80.900000000000006</v>
      </c>
      <c r="E119" s="58">
        <v>52</v>
      </c>
      <c r="F119" s="59">
        <v>0.64276885043263288</v>
      </c>
      <c r="G119" s="764"/>
      <c r="H119" s="764"/>
      <c r="I119" s="764"/>
      <c r="J119" s="764"/>
      <c r="K119" s="764"/>
      <c r="L119" s="764"/>
      <c r="M119" s="764"/>
      <c r="N119" s="764"/>
      <c r="O119" s="781"/>
      <c r="P119" s="781"/>
      <c r="Q119" s="781"/>
      <c r="R119" s="781"/>
    </row>
    <row r="120" spans="1:18" ht="25.5" thickBot="1">
      <c r="A120" s="72" t="s">
        <v>126</v>
      </c>
      <c r="B120" s="55"/>
      <c r="C120" s="288">
        <v>32.700000000000003</v>
      </c>
      <c r="D120" s="289">
        <v>10.9</v>
      </c>
      <c r="E120" s="58">
        <v>21.800000000000004</v>
      </c>
      <c r="F120" s="59">
        <v>2.0000000000000004</v>
      </c>
      <c r="G120" s="764"/>
      <c r="H120" s="764"/>
      <c r="I120" s="764"/>
      <c r="J120" s="764"/>
      <c r="K120" s="764"/>
      <c r="L120" s="764"/>
      <c r="M120" s="764"/>
      <c r="N120" s="764"/>
      <c r="O120" s="781"/>
      <c r="P120" s="781"/>
      <c r="Q120" s="781"/>
      <c r="R120" s="781"/>
    </row>
    <row r="121" spans="1:18" ht="25" customHeight="1" thickBot="1">
      <c r="A121" s="72" t="s">
        <v>127</v>
      </c>
      <c r="B121" s="54"/>
      <c r="C121" s="308">
        <v>62.9</v>
      </c>
      <c r="D121" s="289">
        <v>65.5</v>
      </c>
      <c r="E121" s="56">
        <v>-2.6000000000000014</v>
      </c>
      <c r="F121" s="59">
        <v>-3.969465648854964E-2</v>
      </c>
      <c r="G121" s="764"/>
      <c r="H121" s="764"/>
      <c r="I121" s="764"/>
      <c r="J121" s="764"/>
      <c r="K121" s="764"/>
      <c r="L121" s="764"/>
      <c r="M121" s="764"/>
      <c r="N121" s="764"/>
      <c r="O121" s="781"/>
      <c r="P121" s="781"/>
      <c r="Q121" s="781"/>
      <c r="R121" s="781"/>
    </row>
    <row r="122" spans="1:18" ht="14.9" customHeight="1" thickBot="1">
      <c r="A122" s="71" t="s">
        <v>128</v>
      </c>
      <c r="B122" s="54"/>
      <c r="C122" s="288">
        <v>9.8000000000000007</v>
      </c>
      <c r="D122" s="289">
        <v>10.9</v>
      </c>
      <c r="E122" s="58">
        <v>-1.0999999999999996</v>
      </c>
      <c r="F122" s="59">
        <v>-0.10091743119266051</v>
      </c>
      <c r="G122" s="764"/>
      <c r="H122" s="764"/>
      <c r="I122" s="764"/>
      <c r="J122" s="764"/>
      <c r="K122" s="764"/>
      <c r="L122" s="764"/>
      <c r="M122" s="764"/>
      <c r="N122" s="764"/>
      <c r="O122" s="781"/>
      <c r="P122" s="781"/>
      <c r="Q122" s="781"/>
      <c r="R122" s="781"/>
    </row>
    <row r="123" spans="1:18" ht="14.9" customHeight="1" thickBot="1">
      <c r="A123" s="72" t="s">
        <v>129</v>
      </c>
      <c r="B123" s="54"/>
      <c r="C123" s="288">
        <v>5.5</v>
      </c>
      <c r="D123" s="289">
        <v>6.1</v>
      </c>
      <c r="E123" s="58">
        <v>-0.59999999999999964</v>
      </c>
      <c r="F123" s="59">
        <v>-9.8360655737704861E-2</v>
      </c>
      <c r="G123" s="764"/>
      <c r="H123" s="764"/>
      <c r="I123" s="764"/>
      <c r="J123" s="764"/>
      <c r="K123" s="764"/>
      <c r="L123" s="764"/>
      <c r="M123" s="764"/>
      <c r="N123" s="764"/>
      <c r="O123" s="781"/>
      <c r="P123" s="781"/>
      <c r="Q123" s="781"/>
      <c r="R123" s="781"/>
    </row>
    <row r="124" spans="1:18" ht="14.9" customHeight="1" thickBot="1">
      <c r="A124" s="72" t="s">
        <v>130</v>
      </c>
      <c r="B124" s="54"/>
      <c r="C124" s="288">
        <v>4.3</v>
      </c>
      <c r="D124" s="289">
        <v>4.8</v>
      </c>
      <c r="E124" s="56">
        <v>-0.5</v>
      </c>
      <c r="F124" s="59">
        <v>-0.10416666666666667</v>
      </c>
      <c r="G124" s="764"/>
      <c r="H124" s="764"/>
      <c r="I124" s="764"/>
      <c r="J124" s="764"/>
      <c r="K124" s="764"/>
      <c r="L124" s="764"/>
      <c r="M124" s="764"/>
      <c r="N124" s="764"/>
      <c r="O124" s="781"/>
      <c r="P124" s="781"/>
      <c r="Q124" s="781"/>
      <c r="R124" s="781"/>
    </row>
    <row r="125" spans="1:18" ht="14.9" customHeight="1" thickBot="1">
      <c r="A125" s="72" t="s">
        <v>106</v>
      </c>
      <c r="B125" s="55"/>
      <c r="C125" s="47">
        <v>8.3000000000000007</v>
      </c>
      <c r="D125" s="289">
        <v>10.3</v>
      </c>
      <c r="E125" s="58">
        <v>-2</v>
      </c>
      <c r="F125" s="59">
        <v>-0.1941747572815534</v>
      </c>
      <c r="G125" s="764"/>
      <c r="H125" s="764"/>
      <c r="I125" s="764"/>
      <c r="J125" s="764"/>
      <c r="K125" s="764"/>
      <c r="L125" s="764"/>
      <c r="M125" s="764"/>
      <c r="N125" s="764"/>
      <c r="O125" s="781"/>
      <c r="P125" s="781"/>
      <c r="Q125" s="781"/>
      <c r="R125" s="781"/>
    </row>
    <row r="126" spans="1:18" ht="14.9" customHeight="1" thickBot="1">
      <c r="A126" s="71" t="s">
        <v>47</v>
      </c>
      <c r="B126" s="55"/>
      <c r="C126" s="288">
        <v>5.4</v>
      </c>
      <c r="D126" s="289">
        <v>2.6</v>
      </c>
      <c r="E126" s="58">
        <v>2.8000000000000003</v>
      </c>
      <c r="F126" s="59">
        <v>1.0769230769230771</v>
      </c>
      <c r="G126" s="764"/>
      <c r="H126" s="764"/>
      <c r="I126" s="764"/>
      <c r="J126" s="764"/>
      <c r="K126" s="764"/>
      <c r="L126" s="764"/>
      <c r="M126" s="764"/>
      <c r="N126" s="764"/>
      <c r="O126" s="781"/>
      <c r="P126" s="781"/>
      <c r="Q126" s="781"/>
      <c r="R126" s="781"/>
    </row>
    <row r="127" spans="1:18" ht="14.9" customHeight="1" thickBot="1">
      <c r="A127" s="71" t="s">
        <v>46</v>
      </c>
      <c r="B127" s="55"/>
      <c r="C127" s="288">
        <v>2.2999999999999998</v>
      </c>
      <c r="D127" s="289">
        <v>14.6</v>
      </c>
      <c r="E127" s="58">
        <v>-12.3</v>
      </c>
      <c r="F127" s="59">
        <v>-0.84246575342465757</v>
      </c>
      <c r="G127" s="764"/>
      <c r="H127" s="764"/>
      <c r="I127" s="764"/>
      <c r="J127" s="764"/>
      <c r="K127" s="764"/>
      <c r="L127" s="764"/>
      <c r="M127" s="764"/>
      <c r="N127" s="764"/>
      <c r="O127" s="781"/>
      <c r="P127" s="781"/>
      <c r="Q127" s="781"/>
      <c r="R127" s="781"/>
    </row>
    <row r="128" spans="1:18" ht="14.9" customHeight="1">
      <c r="A128" s="67" t="s">
        <v>48</v>
      </c>
      <c r="B128" s="422"/>
      <c r="C128" s="423">
        <v>17.5</v>
      </c>
      <c r="D128" s="424">
        <v>5.6</v>
      </c>
      <c r="E128" s="202">
        <v>11.9</v>
      </c>
      <c r="F128" s="203">
        <v>2.125</v>
      </c>
      <c r="G128" s="764"/>
      <c r="H128" s="764"/>
      <c r="I128" s="764"/>
      <c r="J128" s="764"/>
      <c r="K128" s="764"/>
      <c r="L128" s="764"/>
      <c r="M128" s="764"/>
      <c r="N128" s="764"/>
      <c r="O128" s="781"/>
      <c r="P128" s="781"/>
      <c r="Q128" s="781"/>
      <c r="R128" s="781"/>
    </row>
    <row r="129" spans="1:18" ht="14.9" customHeight="1">
      <c r="A129" s="403" t="s">
        <v>131</v>
      </c>
      <c r="B129" s="404"/>
      <c r="C129" s="425">
        <v>633.69999999999993</v>
      </c>
      <c r="D129" s="426">
        <v>367.80000000000018</v>
      </c>
      <c r="E129" s="427">
        <v>265.89999999999975</v>
      </c>
      <c r="F129" s="428">
        <v>0.72294725394235893</v>
      </c>
      <c r="G129" s="764"/>
      <c r="H129" s="764"/>
      <c r="I129" s="764"/>
      <c r="J129" s="764"/>
      <c r="K129" s="764"/>
      <c r="L129" s="764"/>
      <c r="M129" s="764"/>
      <c r="N129" s="764"/>
      <c r="O129" s="781"/>
      <c r="P129" s="781"/>
      <c r="Q129" s="781"/>
      <c r="R129" s="781"/>
    </row>
    <row r="130" spans="1:18" ht="14.9" customHeight="1">
      <c r="A130" s="71" t="s">
        <v>132</v>
      </c>
      <c r="B130" s="55"/>
      <c r="C130" s="47">
        <v>-56</v>
      </c>
      <c r="D130" s="48">
        <v>-47.900000000000006</v>
      </c>
      <c r="E130" s="56">
        <v>-8.0999999999999943</v>
      </c>
      <c r="F130" s="57">
        <v>0.16910229645093933</v>
      </c>
      <c r="G130" s="764"/>
      <c r="H130" s="764"/>
      <c r="I130" s="764"/>
      <c r="J130" s="764"/>
      <c r="K130" s="764"/>
      <c r="L130" s="764"/>
      <c r="M130" s="764"/>
      <c r="N130" s="764"/>
      <c r="O130" s="781"/>
      <c r="P130" s="781"/>
      <c r="Q130" s="781"/>
      <c r="R130" s="781"/>
    </row>
    <row r="131" spans="1:18" ht="14.9" customHeight="1">
      <c r="A131" s="71" t="s">
        <v>133</v>
      </c>
      <c r="B131" s="55"/>
      <c r="C131" s="47">
        <v>-14.5</v>
      </c>
      <c r="D131" s="48">
        <v>-18.100000000000001</v>
      </c>
      <c r="E131" s="56">
        <v>3.6000000000000014</v>
      </c>
      <c r="F131" s="57">
        <v>-0.19889502762430947</v>
      </c>
      <c r="G131" s="764"/>
      <c r="H131" s="764"/>
      <c r="I131" s="764"/>
      <c r="J131" s="764"/>
      <c r="K131" s="764"/>
      <c r="L131" s="778"/>
      <c r="M131" s="764"/>
      <c r="N131" s="764"/>
      <c r="O131" s="781"/>
      <c r="P131" s="781"/>
      <c r="Q131" s="781"/>
      <c r="R131" s="781"/>
    </row>
    <row r="132" spans="1:18" ht="14.9" customHeight="1">
      <c r="A132" s="119" t="s">
        <v>134</v>
      </c>
      <c r="B132" s="422"/>
      <c r="C132" s="313">
        <v>-41.5</v>
      </c>
      <c r="D132" s="147">
        <v>-29.8</v>
      </c>
      <c r="E132" s="148">
        <v>-11.7</v>
      </c>
      <c r="F132" s="149">
        <v>0.39261744966442952</v>
      </c>
      <c r="G132" s="764"/>
      <c r="H132" s="764"/>
      <c r="I132" s="764"/>
      <c r="J132" s="764"/>
      <c r="K132" s="764"/>
      <c r="L132" s="778"/>
      <c r="M132" s="764"/>
      <c r="N132" s="764"/>
      <c r="O132" s="781"/>
      <c r="P132" s="781"/>
      <c r="Q132" s="781"/>
      <c r="R132" s="781"/>
    </row>
    <row r="133" spans="1:18" ht="26">
      <c r="A133" s="403" t="s">
        <v>135</v>
      </c>
      <c r="B133" s="404"/>
      <c r="C133" s="405">
        <v>577.69999999999993</v>
      </c>
      <c r="D133" s="406">
        <v>319.9000000000002</v>
      </c>
      <c r="E133" s="407">
        <v>257.79999999999973</v>
      </c>
      <c r="F133" s="408">
        <v>0.8058768365114084</v>
      </c>
      <c r="G133" s="10"/>
      <c r="H133" s="764"/>
      <c r="I133" s="764"/>
      <c r="J133" s="764"/>
      <c r="K133" s="764"/>
      <c r="L133" s="778"/>
      <c r="M133" s="764"/>
      <c r="N133" s="764"/>
      <c r="O133" s="781"/>
      <c r="P133" s="781"/>
      <c r="Q133" s="781"/>
      <c r="R133" s="781"/>
    </row>
    <row r="134" spans="1:18" ht="13">
      <c r="A134" s="19" t="s">
        <v>83</v>
      </c>
      <c r="B134" s="19"/>
      <c r="C134" s="19"/>
      <c r="D134" s="19"/>
      <c r="E134" s="19"/>
      <c r="F134" s="19"/>
      <c r="G134" s="10"/>
      <c r="H134" s="764"/>
      <c r="I134" s="764"/>
      <c r="J134" s="764"/>
      <c r="K134" s="764"/>
      <c r="L134" s="778"/>
      <c r="M134" s="764"/>
      <c r="N134" s="764"/>
      <c r="O134" s="781"/>
      <c r="P134" s="781"/>
      <c r="Q134" s="781"/>
      <c r="R134" s="781"/>
    </row>
    <row r="135" spans="1:18" ht="13">
      <c r="A135" s="19" t="s">
        <v>136</v>
      </c>
      <c r="B135" s="73"/>
      <c r="C135" s="73"/>
      <c r="D135" s="73"/>
      <c r="E135" s="73"/>
      <c r="F135" s="73"/>
      <c r="G135" s="764"/>
      <c r="H135" s="764"/>
      <c r="I135" s="764"/>
      <c r="J135" s="764"/>
      <c r="K135" s="764"/>
      <c r="L135" s="764"/>
      <c r="M135" s="764"/>
      <c r="N135" s="764"/>
      <c r="O135" s="764"/>
      <c r="P135" s="764"/>
      <c r="Q135" s="764"/>
      <c r="R135" s="764"/>
    </row>
    <row r="136" spans="1:18" ht="14.9" customHeight="1">
      <c r="A136" s="19"/>
      <c r="B136" s="764"/>
      <c r="C136" s="764"/>
      <c r="D136" s="764"/>
      <c r="E136" s="764"/>
      <c r="F136" s="764"/>
      <c r="G136" s="764"/>
      <c r="H136" s="764"/>
      <c r="I136" s="764"/>
      <c r="J136" s="764"/>
      <c r="K136" s="764"/>
      <c r="L136" s="764"/>
      <c r="M136" s="764"/>
      <c r="N136" s="764"/>
      <c r="O136" s="764"/>
      <c r="P136" s="764"/>
      <c r="Q136" s="764"/>
      <c r="R136" s="764"/>
    </row>
    <row r="137" spans="1:18" ht="12.5">
      <c r="A137" s="775"/>
      <c r="B137" s="776"/>
      <c r="C137" s="776"/>
      <c r="D137" s="776"/>
      <c r="E137" s="776"/>
      <c r="F137" s="776"/>
      <c r="G137" s="764"/>
      <c r="H137" s="764"/>
      <c r="I137" s="764"/>
      <c r="J137" s="764"/>
      <c r="K137" s="764"/>
      <c r="L137" s="764"/>
      <c r="M137" s="764"/>
      <c r="N137" s="764"/>
      <c r="O137" s="764"/>
      <c r="P137" s="764"/>
      <c r="Q137" s="764"/>
      <c r="R137" s="764"/>
    </row>
    <row r="138" spans="1:18" ht="14.9" customHeight="1">
      <c r="A138" s="409" t="s">
        <v>137</v>
      </c>
      <c r="B138" s="776"/>
      <c r="C138" s="776"/>
      <c r="D138" s="776"/>
      <c r="E138" s="776"/>
      <c r="F138" s="776"/>
      <c r="G138" s="764"/>
      <c r="H138" s="764"/>
      <c r="I138" s="764"/>
      <c r="J138" s="764"/>
      <c r="K138" s="764"/>
      <c r="L138" s="764"/>
      <c r="M138" s="764"/>
      <c r="N138" s="764"/>
      <c r="O138" s="764"/>
      <c r="P138" s="764"/>
      <c r="Q138" s="764"/>
      <c r="R138" s="764"/>
    </row>
    <row r="139" spans="1:18" ht="14.9" customHeight="1">
      <c r="A139" s="397"/>
      <c r="B139" s="400"/>
      <c r="C139" s="400" t="s">
        <v>36</v>
      </c>
      <c r="D139" s="400" t="s">
        <v>37</v>
      </c>
      <c r="E139" s="400" t="s">
        <v>38</v>
      </c>
      <c r="F139" s="400" t="s">
        <v>39</v>
      </c>
      <c r="G139" s="764"/>
      <c r="H139" s="764"/>
      <c r="I139" s="764"/>
      <c r="J139" s="764"/>
      <c r="K139" s="764"/>
      <c r="L139" s="764"/>
      <c r="M139" s="764"/>
      <c r="N139" s="764"/>
      <c r="O139" s="764"/>
      <c r="P139" s="764"/>
      <c r="Q139" s="764"/>
      <c r="R139" s="764"/>
    </row>
    <row r="140" spans="1:18" ht="14.25" customHeight="1">
      <c r="A140" s="45" t="s">
        <v>90</v>
      </c>
      <c r="B140" s="55"/>
      <c r="C140" s="47">
        <v>434.2999999999999</v>
      </c>
      <c r="D140" s="48">
        <v>285.40000000000015</v>
      </c>
      <c r="E140" s="56">
        <v>148.89999999999975</v>
      </c>
      <c r="F140" s="379">
        <v>0.52172389628591331</v>
      </c>
      <c r="G140" s="764"/>
      <c r="H140" s="764"/>
      <c r="I140" s="764"/>
      <c r="J140" s="764"/>
      <c r="K140" s="764"/>
      <c r="L140" s="764"/>
      <c r="M140" s="764"/>
      <c r="N140" s="764"/>
      <c r="O140" s="764"/>
      <c r="P140" s="764"/>
      <c r="Q140" s="764"/>
      <c r="R140" s="764"/>
    </row>
    <row r="141" spans="1:18" ht="14.9" customHeight="1">
      <c r="A141" s="49" t="s">
        <v>138</v>
      </c>
      <c r="B141" s="54"/>
      <c r="C141" s="51">
        <v>170.6</v>
      </c>
      <c r="D141" s="52">
        <v>68.099999999999994</v>
      </c>
      <c r="E141" s="58">
        <v>102.5</v>
      </c>
      <c r="F141" s="380">
        <v>1.5051395007342145</v>
      </c>
      <c r="G141" s="764"/>
      <c r="H141" s="764"/>
      <c r="I141" s="764"/>
      <c r="J141" s="764"/>
      <c r="K141" s="764"/>
      <c r="L141" s="764"/>
      <c r="M141" s="764"/>
      <c r="N141" s="764"/>
      <c r="O141" s="764"/>
      <c r="P141" s="764"/>
      <c r="Q141" s="764"/>
      <c r="R141" s="764"/>
    </row>
    <row r="142" spans="1:18" ht="14.9" customHeight="1">
      <c r="A142" s="67" t="s">
        <v>91</v>
      </c>
      <c r="B142" s="199"/>
      <c r="C142" s="200">
        <v>28.8</v>
      </c>
      <c r="D142" s="201">
        <v>14.3</v>
      </c>
      <c r="E142" s="202">
        <v>14.5</v>
      </c>
      <c r="F142" s="203">
        <v>1.013986013986014</v>
      </c>
      <c r="G142" s="764"/>
      <c r="H142" s="764"/>
      <c r="I142" s="764"/>
      <c r="J142" s="764"/>
      <c r="K142" s="764"/>
      <c r="L142" s="764"/>
      <c r="M142" s="764"/>
      <c r="N142" s="764"/>
      <c r="O142" s="764"/>
      <c r="P142" s="764"/>
      <c r="Q142" s="764"/>
      <c r="R142" s="764"/>
    </row>
    <row r="143" spans="1:18" ht="14.9" customHeight="1">
      <c r="A143" s="403" t="s">
        <v>139</v>
      </c>
      <c r="B143" s="404"/>
      <c r="C143" s="405">
        <v>633.69999999999982</v>
      </c>
      <c r="D143" s="406">
        <v>367.80000000000013</v>
      </c>
      <c r="E143" s="407">
        <v>265.89999999999969</v>
      </c>
      <c r="F143" s="408">
        <v>0.72294725394235893</v>
      </c>
      <c r="G143" s="764"/>
      <c r="H143" s="764"/>
      <c r="I143" s="764"/>
      <c r="J143" s="764"/>
      <c r="K143" s="764"/>
      <c r="L143" s="764"/>
      <c r="M143" s="764"/>
      <c r="N143" s="764"/>
      <c r="O143" s="764"/>
      <c r="P143" s="764"/>
      <c r="Q143" s="764"/>
      <c r="R143" s="764"/>
    </row>
    <row r="144" spans="1:18" ht="14.9" customHeight="1">
      <c r="A144" s="916" t="s">
        <v>140</v>
      </c>
      <c r="B144" s="916"/>
      <c r="C144" s="916"/>
      <c r="D144" s="916"/>
      <c r="E144" s="916"/>
      <c r="F144" s="916"/>
      <c r="G144" s="764"/>
      <c r="H144" s="764"/>
      <c r="I144" s="764"/>
      <c r="J144" s="764"/>
      <c r="K144" s="764"/>
      <c r="L144" s="764"/>
      <c r="M144" s="764"/>
      <c r="N144" s="764"/>
      <c r="O144" s="764"/>
      <c r="P144" s="764"/>
      <c r="Q144" s="764"/>
      <c r="R144" s="764"/>
    </row>
    <row r="147" spans="1:13" ht="14.9" customHeight="1">
      <c r="A147" s="409" t="s">
        <v>141</v>
      </c>
      <c r="B147" s="352"/>
      <c r="C147" s="352"/>
      <c r="D147" s="352"/>
      <c r="E147" s="352"/>
      <c r="F147" s="352"/>
      <c r="G147" s="764"/>
      <c r="H147" s="764"/>
      <c r="I147" s="764"/>
      <c r="J147" s="764"/>
      <c r="K147" s="764"/>
      <c r="L147" s="764"/>
      <c r="M147" s="764"/>
    </row>
    <row r="148" spans="1:13" ht="14.9" customHeight="1">
      <c r="A148" s="397"/>
      <c r="B148" s="400"/>
      <c r="C148" s="400" t="s">
        <v>70</v>
      </c>
      <c r="D148" s="400" t="s">
        <v>71</v>
      </c>
      <c r="E148" s="401" t="s">
        <v>38</v>
      </c>
      <c r="F148" s="401" t="s">
        <v>73</v>
      </c>
      <c r="G148" s="764"/>
      <c r="H148" s="764"/>
      <c r="I148" s="780"/>
      <c r="J148" s="780"/>
      <c r="K148" s="764"/>
      <c r="L148" s="778"/>
      <c r="M148" s="764"/>
    </row>
    <row r="149" spans="1:13" ht="14.9" customHeight="1">
      <c r="A149" s="71" t="s">
        <v>142</v>
      </c>
      <c r="B149" s="55"/>
      <c r="C149" s="47">
        <v>3828.1</v>
      </c>
      <c r="D149" s="48">
        <v>3249.5</v>
      </c>
      <c r="E149" s="56">
        <v>578.59999999999991</v>
      </c>
      <c r="F149" s="57">
        <v>0.17805816279427603</v>
      </c>
      <c r="G149" s="764"/>
      <c r="H149" s="764"/>
      <c r="I149" s="780"/>
      <c r="J149" s="780"/>
      <c r="K149" s="764"/>
      <c r="L149" s="778"/>
      <c r="M149" s="764"/>
    </row>
    <row r="150" spans="1:13" ht="14.9" customHeight="1">
      <c r="A150" s="119" t="s">
        <v>143</v>
      </c>
      <c r="B150" s="422"/>
      <c r="C150" s="313">
        <v>1239.8</v>
      </c>
      <c r="D150" s="147">
        <v>2022.1000000000001</v>
      </c>
      <c r="E150" s="148">
        <v>-782.30000000000018</v>
      </c>
      <c r="F150" s="149">
        <v>-0.38687503090846154</v>
      </c>
      <c r="G150" s="764"/>
      <c r="H150" s="764"/>
      <c r="I150" s="780"/>
      <c r="J150" s="780"/>
      <c r="K150" s="764"/>
      <c r="L150" s="778"/>
      <c r="M150" s="764"/>
    </row>
    <row r="151" spans="1:13" ht="14.9" customHeight="1">
      <c r="A151" s="403" t="s">
        <v>144</v>
      </c>
      <c r="B151" s="404"/>
      <c r="C151" s="405">
        <v>5067.8999999999996</v>
      </c>
      <c r="D151" s="406">
        <v>5271.6</v>
      </c>
      <c r="E151" s="407">
        <v>-203.70000000000073</v>
      </c>
      <c r="F151" s="408">
        <v>-3.8641019804234143E-2</v>
      </c>
      <c r="G151" s="10"/>
      <c r="H151" s="764"/>
      <c r="I151" s="780"/>
      <c r="J151" s="780"/>
      <c r="K151" s="764"/>
      <c r="L151" s="778"/>
      <c r="M151" s="764"/>
    </row>
    <row r="152" spans="1:13" ht="14.9" customHeight="1">
      <c r="A152" s="71" t="s">
        <v>75</v>
      </c>
      <c r="B152" s="55"/>
      <c r="C152" s="47">
        <v>2100.9</v>
      </c>
      <c r="D152" s="48">
        <v>2125.6</v>
      </c>
      <c r="E152" s="56">
        <v>-24.699999999999818</v>
      </c>
      <c r="F152" s="57">
        <v>-1.1620248400451552E-2</v>
      </c>
      <c r="G152" s="764"/>
      <c r="H152" s="764"/>
      <c r="I152" s="780"/>
      <c r="J152" s="780"/>
      <c r="K152" s="764"/>
      <c r="L152" s="778"/>
      <c r="M152" s="764"/>
    </row>
    <row r="153" spans="1:13" ht="14.9" customHeight="1">
      <c r="A153" s="71" t="s">
        <v>145</v>
      </c>
      <c r="B153" s="55"/>
      <c r="C153" s="47">
        <v>2967</v>
      </c>
      <c r="D153" s="48">
        <v>3146</v>
      </c>
      <c r="E153" s="56">
        <v>-179</v>
      </c>
      <c r="F153" s="57">
        <v>-5.6897647806738713E-2</v>
      </c>
      <c r="G153" s="764"/>
      <c r="H153" s="764"/>
      <c r="I153" s="780"/>
      <c r="J153" s="780"/>
      <c r="K153" s="764"/>
      <c r="L153" s="778"/>
      <c r="M153" s="764"/>
    </row>
    <row r="154" spans="1:13" ht="14.9" customHeight="1">
      <c r="A154" s="72" t="s">
        <v>146</v>
      </c>
      <c r="B154" s="54"/>
      <c r="C154" s="51">
        <v>2240.6999999999998</v>
      </c>
      <c r="D154" s="52">
        <v>2064.1999999999998</v>
      </c>
      <c r="E154" s="58">
        <v>176.5</v>
      </c>
      <c r="F154" s="59">
        <v>8.5505280496075975E-2</v>
      </c>
      <c r="G154" s="764"/>
      <c r="H154" s="764"/>
      <c r="I154" s="764"/>
      <c r="J154" s="764"/>
      <c r="K154" s="764"/>
      <c r="L154" s="778"/>
      <c r="M154" s="764"/>
    </row>
    <row r="155" spans="1:13" ht="14.9" customHeight="1">
      <c r="A155" s="429" t="s">
        <v>147</v>
      </c>
      <c r="B155" s="199"/>
      <c r="C155" s="200">
        <v>726.3</v>
      </c>
      <c r="D155" s="201">
        <v>1081.8000000000002</v>
      </c>
      <c r="E155" s="202">
        <v>-355.50000000000023</v>
      </c>
      <c r="F155" s="203">
        <v>-0.32861896838602345</v>
      </c>
      <c r="G155" s="764"/>
      <c r="H155" s="764"/>
      <c r="I155" s="780"/>
      <c r="J155" s="780"/>
      <c r="K155" s="764"/>
      <c r="L155" s="778"/>
      <c r="M155" s="764"/>
    </row>
    <row r="156" spans="1:13" ht="14.9" customHeight="1">
      <c r="A156" s="403" t="s">
        <v>148</v>
      </c>
      <c r="B156" s="404"/>
      <c r="C156" s="405">
        <v>5067.8999999999996</v>
      </c>
      <c r="D156" s="406">
        <v>5271.5999999999995</v>
      </c>
      <c r="E156" s="407">
        <v>-203.69999999999982</v>
      </c>
      <c r="F156" s="408">
        <v>-3.8641019804233977E-2</v>
      </c>
      <c r="G156" s="764"/>
      <c r="H156" s="764"/>
      <c r="I156" s="780"/>
      <c r="J156" s="780"/>
      <c r="K156" s="764"/>
      <c r="L156" s="778"/>
      <c r="M156" s="764"/>
    </row>
    <row r="157" spans="1:13" ht="14.9" customHeight="1">
      <c r="A157" s="430" t="s">
        <v>149</v>
      </c>
      <c r="B157" s="55"/>
      <c r="C157" s="47">
        <v>3214.6</v>
      </c>
      <c r="D157" s="48">
        <v>3112.5</v>
      </c>
      <c r="E157" s="56">
        <v>102.09999999999991</v>
      </c>
      <c r="F157" s="57">
        <v>3.280321285140559E-2</v>
      </c>
      <c r="G157" s="764"/>
      <c r="H157" s="119"/>
      <c r="I157" s="764"/>
      <c r="J157" s="764"/>
      <c r="K157" s="764"/>
      <c r="L157" s="778"/>
      <c r="M157" s="764"/>
    </row>
    <row r="158" spans="1:13" ht="14.9" customHeight="1">
      <c r="A158" s="273" t="s">
        <v>150</v>
      </c>
      <c r="B158" s="54"/>
      <c r="C158" s="772">
        <v>216.8</v>
      </c>
      <c r="D158" s="266">
        <v>443.3</v>
      </c>
      <c r="E158" s="56">
        <v>-226.5</v>
      </c>
      <c r="F158" s="57">
        <v>-0.51094067223099482</v>
      </c>
      <c r="G158" s="764"/>
      <c r="H158" s="119"/>
      <c r="I158" s="778"/>
      <c r="J158" s="778"/>
      <c r="K158" s="764"/>
      <c r="L158" s="764"/>
      <c r="M158" s="764"/>
    </row>
    <row r="159" spans="1:13" ht="14.9" customHeight="1">
      <c r="A159" s="273" t="s">
        <v>151</v>
      </c>
      <c r="B159" s="54"/>
      <c r="C159" s="97">
        <v>6.8000000000000005E-2</v>
      </c>
      <c r="D159" s="98">
        <v>0.10100000000000001</v>
      </c>
      <c r="E159" s="56" t="s">
        <v>152</v>
      </c>
      <c r="F159" s="57" t="s">
        <v>52</v>
      </c>
      <c r="G159" s="764"/>
      <c r="H159" s="119"/>
      <c r="I159" s="764"/>
      <c r="J159" s="764"/>
      <c r="K159" s="764"/>
      <c r="L159" s="778"/>
      <c r="M159" s="764"/>
    </row>
    <row r="160" spans="1:13" ht="14.9" customHeight="1">
      <c r="A160" s="306" t="s">
        <v>153</v>
      </c>
      <c r="B160" s="54"/>
      <c r="C160" s="74">
        <v>1.71</v>
      </c>
      <c r="D160" s="75">
        <v>1.87</v>
      </c>
      <c r="E160" s="76">
        <v>-0.16000000000000014</v>
      </c>
      <c r="F160" s="57">
        <v>-8.5561497326203273E-2</v>
      </c>
      <c r="G160" s="764"/>
      <c r="H160" s="119"/>
      <c r="I160" s="764"/>
      <c r="J160" s="764"/>
      <c r="K160" s="764"/>
      <c r="L160" s="778"/>
      <c r="M160" s="764"/>
    </row>
    <row r="161" spans="1:20" ht="14.9" customHeight="1">
      <c r="A161" s="273" t="s">
        <v>154</v>
      </c>
      <c r="B161" s="199"/>
      <c r="C161" s="267">
        <v>0.62</v>
      </c>
      <c r="D161" s="268">
        <v>0.92</v>
      </c>
      <c r="E161" s="76">
        <v>-0.30000000000000004</v>
      </c>
      <c r="F161" s="57">
        <v>-0.32608695652173919</v>
      </c>
      <c r="G161" s="764"/>
      <c r="H161" s="119"/>
      <c r="I161" s="778"/>
      <c r="J161" s="778"/>
      <c r="K161" s="764"/>
      <c r="L161" s="764"/>
      <c r="M161" s="764"/>
      <c r="N161" s="764"/>
      <c r="O161" s="764"/>
      <c r="P161" s="764"/>
      <c r="Q161" s="764"/>
      <c r="R161" s="764"/>
      <c r="S161" s="764"/>
      <c r="T161" s="764"/>
    </row>
    <row r="162" spans="1:20" ht="14.9" customHeight="1">
      <c r="A162" s="305" t="s">
        <v>155</v>
      </c>
      <c r="B162" s="307"/>
      <c r="C162" s="269">
        <v>6.2E-2</v>
      </c>
      <c r="D162" s="270">
        <v>6.2E-2</v>
      </c>
      <c r="E162" s="58" t="s">
        <v>156</v>
      </c>
      <c r="F162" s="59" t="s">
        <v>52</v>
      </c>
      <c r="G162" s="764"/>
      <c r="H162" s="119"/>
      <c r="I162" s="778"/>
      <c r="J162" s="778"/>
      <c r="K162" s="764"/>
      <c r="L162" s="764"/>
      <c r="M162" s="764"/>
      <c r="N162" s="764"/>
      <c r="O162" s="764"/>
      <c r="P162" s="764"/>
      <c r="Q162" s="764"/>
      <c r="R162" s="764"/>
      <c r="S162" s="764"/>
      <c r="T162" s="764"/>
    </row>
    <row r="163" spans="1:20" ht="14.9" customHeight="1">
      <c r="A163" s="219"/>
      <c r="B163" s="776"/>
      <c r="C163" s="776"/>
      <c r="D163" s="776"/>
      <c r="E163" s="776"/>
      <c r="F163" s="776"/>
      <c r="G163" s="764"/>
      <c r="H163" s="764"/>
      <c r="I163" s="764"/>
      <c r="J163" s="764"/>
      <c r="K163" s="764"/>
      <c r="L163" s="764"/>
      <c r="M163" s="764"/>
      <c r="N163" s="764"/>
      <c r="O163" s="764"/>
      <c r="P163" s="764"/>
      <c r="Q163" s="764"/>
      <c r="R163" s="764"/>
      <c r="S163" s="764"/>
      <c r="T163" s="764"/>
    </row>
    <row r="165" spans="1:20" ht="14.9" customHeight="1">
      <c r="A165" s="409" t="s">
        <v>157</v>
      </c>
      <c r="B165" s="352"/>
      <c r="C165" s="352"/>
      <c r="D165" s="352"/>
      <c r="E165" s="352"/>
      <c r="F165" s="352"/>
      <c r="G165" s="764"/>
      <c r="H165" s="764"/>
      <c r="I165" s="764"/>
      <c r="J165" s="764"/>
      <c r="K165" s="764"/>
      <c r="L165" s="764"/>
      <c r="M165" s="764"/>
      <c r="N165" s="764"/>
      <c r="O165" s="764"/>
      <c r="P165" s="764"/>
      <c r="Q165" s="764"/>
      <c r="R165" s="764"/>
      <c r="S165" s="764"/>
      <c r="T165" s="764"/>
    </row>
    <row r="166" spans="1:20" ht="14.9" customHeight="1">
      <c r="A166" s="397"/>
      <c r="B166" s="400"/>
      <c r="C166" s="400" t="s">
        <v>70</v>
      </c>
      <c r="D166" s="400" t="s">
        <v>71</v>
      </c>
      <c r="E166" s="401" t="s">
        <v>38</v>
      </c>
      <c r="F166" s="401" t="s">
        <v>73</v>
      </c>
      <c r="G166" s="764"/>
      <c r="H166" s="780"/>
      <c r="I166" s="780"/>
      <c r="J166" s="780"/>
      <c r="K166" s="778"/>
      <c r="L166" s="778"/>
      <c r="M166" s="764"/>
      <c r="N166" s="764"/>
      <c r="O166" s="764"/>
      <c r="P166" s="764"/>
      <c r="Q166" s="764"/>
      <c r="R166" s="764"/>
      <c r="S166" s="764"/>
      <c r="T166" s="764"/>
    </row>
    <row r="167" spans="1:20" ht="14.9" customHeight="1">
      <c r="A167" s="61" t="s">
        <v>158</v>
      </c>
      <c r="B167" s="62"/>
      <c r="C167" s="63">
        <v>1563.9999999999998</v>
      </c>
      <c r="D167" s="64">
        <v>1468.3</v>
      </c>
      <c r="E167" s="65">
        <v>95.699999999999818</v>
      </c>
      <c r="F167" s="66">
        <v>6.5177416059388288E-2</v>
      </c>
      <c r="G167" s="764"/>
      <c r="H167" s="764"/>
      <c r="I167" s="764"/>
      <c r="J167" s="764"/>
      <c r="K167" s="778"/>
      <c r="L167" s="778"/>
      <c r="M167" s="778"/>
      <c r="N167" s="764"/>
      <c r="O167" s="764"/>
      <c r="P167" s="764"/>
      <c r="Q167" s="764"/>
      <c r="R167" s="764"/>
      <c r="S167" s="764"/>
      <c r="T167" s="764"/>
    </row>
    <row r="168" spans="1:20" ht="14.9" customHeight="1">
      <c r="A168" s="72" t="s">
        <v>159</v>
      </c>
      <c r="B168" s="54"/>
      <c r="C168" s="51">
        <v>623.79999999999995</v>
      </c>
      <c r="D168" s="52">
        <v>383.1</v>
      </c>
      <c r="E168" s="58">
        <v>240.69999999999993</v>
      </c>
      <c r="F168" s="59">
        <v>0.62829548420777848</v>
      </c>
      <c r="G168" s="764"/>
      <c r="H168" s="764"/>
      <c r="I168" s="764"/>
      <c r="J168" s="764"/>
      <c r="K168" s="778"/>
      <c r="L168" s="778"/>
      <c r="M168" s="778"/>
      <c r="N168" s="764"/>
      <c r="O168" s="764"/>
      <c r="P168" s="764"/>
      <c r="Q168" s="764"/>
      <c r="R168" s="764"/>
      <c r="S168" s="764"/>
      <c r="T168" s="764"/>
    </row>
    <row r="169" spans="1:20" ht="14.9" customHeight="1">
      <c r="A169" s="72" t="s">
        <v>160</v>
      </c>
      <c r="B169" s="54"/>
      <c r="C169" s="51">
        <v>0</v>
      </c>
      <c r="D169" s="52">
        <v>150</v>
      </c>
      <c r="E169" s="58">
        <v>-150</v>
      </c>
      <c r="F169" s="59">
        <v>-1</v>
      </c>
      <c r="G169" s="764"/>
      <c r="H169" s="764"/>
      <c r="I169" s="764"/>
      <c r="J169" s="764"/>
      <c r="K169" s="778"/>
      <c r="L169" s="778"/>
      <c r="M169" s="778"/>
      <c r="N169" s="764"/>
      <c r="O169" s="764"/>
      <c r="P169" s="764"/>
      <c r="Q169" s="764"/>
      <c r="R169" s="764"/>
      <c r="S169" s="764"/>
      <c r="T169" s="764"/>
    </row>
    <row r="170" spans="1:20" ht="14.9" customHeight="1">
      <c r="A170" s="72" t="s">
        <v>161</v>
      </c>
      <c r="B170" s="54"/>
      <c r="C170" s="51">
        <v>891.4</v>
      </c>
      <c r="D170" s="52">
        <v>890.1</v>
      </c>
      <c r="E170" s="58">
        <v>1.2999999999999545</v>
      </c>
      <c r="F170" s="59">
        <v>1.4605100550499433E-3</v>
      </c>
      <c r="G170" s="764"/>
      <c r="H170" s="764"/>
      <c r="I170" s="764"/>
      <c r="J170" s="764"/>
      <c r="K170" s="764"/>
      <c r="L170" s="778"/>
      <c r="M170" s="778"/>
      <c r="N170" s="764"/>
      <c r="O170" s="764"/>
      <c r="P170" s="764"/>
      <c r="Q170" s="764"/>
      <c r="R170" s="764"/>
      <c r="S170" s="764"/>
      <c r="T170" s="764"/>
    </row>
    <row r="171" spans="1:20" ht="14.9" customHeight="1">
      <c r="A171" s="72" t="s">
        <v>162</v>
      </c>
      <c r="B171" s="54"/>
      <c r="C171" s="51">
        <v>0</v>
      </c>
      <c r="D171" s="52">
        <v>0</v>
      </c>
      <c r="E171" s="58">
        <v>0</v>
      </c>
      <c r="F171" s="59" t="s">
        <v>52</v>
      </c>
      <c r="G171" s="764"/>
      <c r="H171" s="764"/>
      <c r="I171" s="764"/>
      <c r="J171" s="764"/>
      <c r="K171" s="778"/>
      <c r="L171" s="778"/>
      <c r="M171" s="778"/>
      <c r="N171" s="764"/>
      <c r="O171" s="764"/>
      <c r="P171" s="764"/>
      <c r="Q171" s="764"/>
      <c r="R171" s="764"/>
      <c r="S171" s="764"/>
      <c r="T171" s="764"/>
    </row>
    <row r="172" spans="1:20" ht="14.25" customHeight="1">
      <c r="A172" s="431" t="s">
        <v>163</v>
      </c>
      <c r="B172" s="412"/>
      <c r="C172" s="413">
        <v>48.8</v>
      </c>
      <c r="D172" s="414">
        <v>45.1</v>
      </c>
      <c r="E172" s="415">
        <v>3.6999999999999957</v>
      </c>
      <c r="F172" s="416">
        <v>8.20399113082039E-2</v>
      </c>
      <c r="G172" s="764"/>
      <c r="H172" s="764"/>
      <c r="I172" s="764"/>
      <c r="J172" s="764"/>
      <c r="K172" s="778"/>
      <c r="L172" s="778"/>
      <c r="M172" s="778"/>
      <c r="N172" s="764"/>
      <c r="O172" s="764"/>
      <c r="P172" s="764"/>
      <c r="Q172" s="764"/>
      <c r="R172" s="764"/>
      <c r="S172" s="764"/>
      <c r="T172" s="764"/>
    </row>
    <row r="173" spans="1:20" ht="14.9" customHeight="1">
      <c r="A173" s="61" t="s">
        <v>164</v>
      </c>
      <c r="B173" s="62"/>
      <c r="C173" s="63">
        <v>53.7</v>
      </c>
      <c r="D173" s="64">
        <v>212.6</v>
      </c>
      <c r="E173" s="65">
        <v>-158.89999999999998</v>
      </c>
      <c r="F173" s="66">
        <v>-0.74741298212605822</v>
      </c>
      <c r="G173" s="764"/>
      <c r="H173" s="764"/>
      <c r="I173" s="764"/>
      <c r="J173" s="764"/>
      <c r="K173" s="778"/>
      <c r="L173" s="778"/>
      <c r="M173" s="778"/>
      <c r="N173" s="764"/>
      <c r="O173" s="764"/>
      <c r="P173" s="764"/>
      <c r="Q173" s="764"/>
      <c r="R173" s="764"/>
      <c r="S173" s="764"/>
      <c r="T173" s="764"/>
    </row>
    <row r="174" spans="1:20" ht="14.9" customHeight="1">
      <c r="A174" s="72" t="s">
        <v>165</v>
      </c>
      <c r="B174" s="54"/>
      <c r="C174" s="51">
        <v>42.5</v>
      </c>
      <c r="D174" s="52">
        <v>26.1</v>
      </c>
      <c r="E174" s="58">
        <v>16.399999999999999</v>
      </c>
      <c r="F174" s="59">
        <v>0.6283524904214558</v>
      </c>
      <c r="G174" s="764"/>
      <c r="H174" s="764"/>
      <c r="I174" s="764"/>
      <c r="J174" s="764"/>
      <c r="K174" s="778"/>
      <c r="L174" s="778"/>
      <c r="M174" s="778"/>
      <c r="N174" s="764"/>
      <c r="O174" s="764"/>
      <c r="P174" s="764"/>
      <c r="Q174" s="764"/>
      <c r="R174" s="764"/>
      <c r="S174" s="764"/>
      <c r="T174" s="764"/>
    </row>
    <row r="175" spans="1:20" ht="14.9" customHeight="1">
      <c r="A175" s="72" t="s">
        <v>166</v>
      </c>
      <c r="B175" s="54"/>
      <c r="C175" s="51">
        <v>0</v>
      </c>
      <c r="D175" s="52">
        <v>0</v>
      </c>
      <c r="E175" s="58">
        <v>0</v>
      </c>
      <c r="F175" s="59" t="s">
        <v>52</v>
      </c>
      <c r="G175" s="764"/>
      <c r="H175" s="764"/>
      <c r="I175" s="764"/>
      <c r="J175" s="764"/>
      <c r="K175" s="782"/>
      <c r="L175" s="782"/>
      <c r="M175" s="764"/>
      <c r="N175" s="764"/>
      <c r="O175" s="764"/>
      <c r="P175" s="764"/>
      <c r="Q175" s="764"/>
      <c r="R175" s="764"/>
      <c r="S175" s="764"/>
      <c r="T175" s="764"/>
    </row>
    <row r="176" spans="1:20" ht="14.9" customHeight="1">
      <c r="A176" s="72" t="s">
        <v>167</v>
      </c>
      <c r="B176" s="54"/>
      <c r="C176" s="51">
        <v>0</v>
      </c>
      <c r="D176" s="52">
        <v>172.9</v>
      </c>
      <c r="E176" s="58">
        <v>-172.9</v>
      </c>
      <c r="F176" s="59">
        <v>-1</v>
      </c>
      <c r="G176" s="764"/>
      <c r="H176" s="764"/>
      <c r="I176" s="764"/>
      <c r="J176" s="764"/>
      <c r="K176" s="782"/>
      <c r="L176" s="778"/>
      <c r="M176" s="764"/>
      <c r="N176" s="764"/>
      <c r="O176" s="764"/>
      <c r="P176" s="764"/>
      <c r="Q176" s="764"/>
      <c r="R176" s="764"/>
      <c r="S176" s="764"/>
      <c r="T176" s="764"/>
    </row>
    <row r="177" spans="1:20" ht="14.9" customHeight="1">
      <c r="A177" s="72" t="s">
        <v>162</v>
      </c>
      <c r="B177" s="54"/>
      <c r="C177" s="51">
        <v>5.7</v>
      </c>
      <c r="D177" s="52">
        <v>10</v>
      </c>
      <c r="E177" s="58">
        <v>-4.3</v>
      </c>
      <c r="F177" s="59">
        <v>-0.43</v>
      </c>
      <c r="G177" s="764"/>
      <c r="H177" s="764"/>
      <c r="I177" s="764"/>
      <c r="J177" s="764"/>
      <c r="K177" s="778"/>
      <c r="L177" s="778"/>
      <c r="M177" s="778"/>
      <c r="N177" s="764"/>
      <c r="O177" s="764"/>
      <c r="P177" s="764"/>
      <c r="Q177" s="764"/>
      <c r="R177" s="764"/>
      <c r="S177" s="764"/>
      <c r="T177" s="764"/>
    </row>
    <row r="178" spans="1:20" ht="14.9" customHeight="1">
      <c r="A178" s="429" t="s">
        <v>163</v>
      </c>
      <c r="B178" s="199"/>
      <c r="C178" s="200">
        <v>5.5</v>
      </c>
      <c r="D178" s="201">
        <v>3.6</v>
      </c>
      <c r="E178" s="202">
        <v>1.9</v>
      </c>
      <c r="F178" s="203">
        <v>0.52777777777777779</v>
      </c>
      <c r="G178" s="764"/>
      <c r="H178" s="764"/>
      <c r="I178" s="780"/>
      <c r="J178" s="780"/>
      <c r="K178" s="778"/>
      <c r="L178" s="778"/>
      <c r="M178" s="778"/>
      <c r="N178" s="764"/>
      <c r="O178" s="764"/>
      <c r="P178" s="764"/>
      <c r="Q178" s="764"/>
      <c r="R178" s="764"/>
      <c r="S178" s="764"/>
      <c r="T178" s="764"/>
    </row>
    <row r="179" spans="1:20" s="18" customFormat="1" ht="14.9" customHeight="1">
      <c r="A179" s="437" t="s">
        <v>168</v>
      </c>
      <c r="B179" s="438"/>
      <c r="C179" s="439">
        <v>1617.6999999999998</v>
      </c>
      <c r="D179" s="440">
        <v>1680.8999999999999</v>
      </c>
      <c r="E179" s="441">
        <v>-63.200000000000045</v>
      </c>
      <c r="F179" s="442">
        <v>-3.7598905348325329E-2</v>
      </c>
      <c r="H179" s="263"/>
      <c r="I179" s="263"/>
      <c r="K179" s="212"/>
      <c r="L179" s="212"/>
      <c r="M179" s="212"/>
      <c r="P179" s="764"/>
      <c r="Q179" s="764"/>
      <c r="R179" s="764"/>
      <c r="S179" s="764"/>
      <c r="T179" s="764"/>
    </row>
    <row r="180" spans="1:20" s="18" customFormat="1" ht="14.9" customHeight="1">
      <c r="A180" s="403" t="s">
        <v>169</v>
      </c>
      <c r="B180" s="404"/>
      <c r="C180" s="405">
        <v>50.8</v>
      </c>
      <c r="D180" s="406">
        <v>0</v>
      </c>
      <c r="E180" s="407">
        <v>50.8</v>
      </c>
      <c r="F180" s="408" t="s">
        <v>52</v>
      </c>
      <c r="H180" s="263"/>
      <c r="I180" s="263"/>
      <c r="K180" s="212"/>
      <c r="L180" s="212"/>
      <c r="M180" s="212"/>
      <c r="P180" s="764"/>
      <c r="Q180" s="764"/>
      <c r="R180" s="764"/>
      <c r="S180" s="764"/>
      <c r="T180" s="764"/>
    </row>
    <row r="181" spans="1:20" s="178" customFormat="1" ht="14.9" customHeight="1">
      <c r="A181" s="403" t="s">
        <v>170</v>
      </c>
      <c r="B181" s="404"/>
      <c r="C181" s="405">
        <v>452.9</v>
      </c>
      <c r="D181" s="406">
        <v>694.1</v>
      </c>
      <c r="E181" s="407">
        <v>-241.20000000000005</v>
      </c>
      <c r="F181" s="408">
        <v>-0.34750036017864866</v>
      </c>
      <c r="G181" s="779"/>
      <c r="H181" s="779"/>
      <c r="I181" s="783"/>
      <c r="J181" s="779"/>
      <c r="K181" s="784"/>
      <c r="L181" s="784"/>
      <c r="M181" s="784"/>
      <c r="N181" s="779"/>
      <c r="O181" s="779"/>
      <c r="P181" s="779"/>
      <c r="Q181" s="779"/>
      <c r="R181" s="779"/>
      <c r="S181" s="779"/>
      <c r="T181" s="779"/>
    </row>
    <row r="182" spans="1:20" s="18" customFormat="1" ht="13">
      <c r="A182" s="443" t="s">
        <v>171</v>
      </c>
      <c r="B182" s="432"/>
      <c r="C182" s="433">
        <v>1114.0999999999999</v>
      </c>
      <c r="D182" s="434">
        <v>986.89999999999986</v>
      </c>
      <c r="E182" s="435">
        <v>127.20000000000005</v>
      </c>
      <c r="F182" s="436">
        <v>0.12888843854493875</v>
      </c>
      <c r="H182" s="263"/>
      <c r="K182" s="212"/>
      <c r="L182" s="212"/>
      <c r="M182" s="212"/>
      <c r="P182" s="764"/>
      <c r="Q182" s="764"/>
      <c r="R182" s="764"/>
      <c r="S182" s="764"/>
      <c r="T182" s="764"/>
    </row>
    <row r="183" spans="1:20" ht="14.9" customHeight="1">
      <c r="A183" s="430" t="s">
        <v>172</v>
      </c>
      <c r="B183" s="55"/>
      <c r="C183" s="74">
        <v>2.44</v>
      </c>
      <c r="D183" s="75">
        <v>2.1</v>
      </c>
      <c r="E183" s="76">
        <v>0.33999999999999986</v>
      </c>
      <c r="F183" s="57">
        <v>0.16190476190476183</v>
      </c>
      <c r="G183" s="764"/>
      <c r="H183" s="764"/>
      <c r="I183" s="764"/>
      <c r="J183" s="764"/>
      <c r="K183" s="778"/>
      <c r="L183" s="778"/>
      <c r="M183" s="778"/>
      <c r="N183" s="764"/>
      <c r="O183" s="764"/>
      <c r="P183" s="764"/>
      <c r="Q183" s="764"/>
      <c r="R183" s="764"/>
      <c r="S183" s="764"/>
      <c r="T183" s="764"/>
    </row>
    <row r="184" spans="1:20" ht="14.9" customHeight="1">
      <c r="A184" s="273" t="s">
        <v>173</v>
      </c>
      <c r="B184" s="54"/>
      <c r="C184" s="74">
        <v>2.0099999999999998</v>
      </c>
      <c r="D184" s="75">
        <v>1.83</v>
      </c>
      <c r="E184" s="76">
        <v>0.17999999999999972</v>
      </c>
      <c r="F184" s="57">
        <v>9.8360655737704764E-2</v>
      </c>
      <c r="G184" s="764"/>
      <c r="H184" s="764"/>
      <c r="I184" s="778"/>
      <c r="J184" s="778"/>
      <c r="K184" s="778"/>
      <c r="L184" s="778"/>
      <c r="M184" s="778"/>
      <c r="N184" s="764"/>
      <c r="O184" s="764"/>
      <c r="P184" s="764"/>
      <c r="Q184" s="764"/>
      <c r="R184" s="764"/>
      <c r="S184" s="764"/>
      <c r="T184" s="764"/>
    </row>
    <row r="185" spans="1:20" ht="14.9" customHeight="1">
      <c r="A185" s="273" t="s">
        <v>174</v>
      </c>
      <c r="B185" s="54"/>
      <c r="C185" s="68">
        <v>0.39600000000000002</v>
      </c>
      <c r="D185" s="69">
        <v>0.49099999999999999</v>
      </c>
      <c r="E185" s="57" t="s">
        <v>82</v>
      </c>
      <c r="F185" s="70" t="s">
        <v>52</v>
      </c>
      <c r="G185" s="764"/>
      <c r="H185" s="778"/>
      <c r="I185" s="778"/>
      <c r="J185" s="778"/>
      <c r="K185" s="764"/>
      <c r="L185" s="778"/>
      <c r="M185" s="764"/>
      <c r="N185" s="764"/>
      <c r="O185" s="764"/>
      <c r="P185" s="764"/>
      <c r="Q185" s="764"/>
      <c r="R185" s="764"/>
      <c r="S185" s="764"/>
      <c r="T185" s="764"/>
    </row>
    <row r="186" spans="1:20" ht="14.9" customHeight="1">
      <c r="A186" s="273" t="s">
        <v>175</v>
      </c>
      <c r="B186" s="54"/>
      <c r="C186" s="74">
        <v>0.77</v>
      </c>
      <c r="D186" s="75">
        <v>0.79</v>
      </c>
      <c r="E186" s="76">
        <v>-2.0000000000000018E-2</v>
      </c>
      <c r="F186" s="57">
        <v>-2.5316455696202552E-2</v>
      </c>
      <c r="G186" s="764"/>
      <c r="H186" s="764"/>
      <c r="I186" s="764"/>
      <c r="J186" s="764"/>
      <c r="K186" s="778"/>
      <c r="L186" s="778"/>
      <c r="M186" s="778"/>
      <c r="N186" s="764"/>
      <c r="O186" s="764"/>
      <c r="P186" s="764"/>
      <c r="Q186" s="764"/>
      <c r="R186" s="764"/>
      <c r="S186" s="764"/>
      <c r="T186" s="764"/>
    </row>
    <row r="187" spans="1:20" ht="14.9" customHeight="1">
      <c r="A187" s="273" t="s">
        <v>176</v>
      </c>
      <c r="B187" s="54"/>
      <c r="C187" s="74">
        <v>0.41</v>
      </c>
      <c r="D187" s="75">
        <v>0.4</v>
      </c>
      <c r="E187" s="76">
        <v>9.9999999999999534E-3</v>
      </c>
      <c r="F187" s="57">
        <v>2.4999999999999883E-2</v>
      </c>
      <c r="G187" s="764"/>
      <c r="H187" s="764"/>
      <c r="I187" s="764"/>
      <c r="J187" s="764"/>
      <c r="K187" s="778"/>
      <c r="L187" s="778"/>
      <c r="M187" s="778"/>
      <c r="N187" s="764"/>
      <c r="O187" s="764"/>
      <c r="P187" s="764"/>
      <c r="Q187" s="764"/>
      <c r="R187" s="764"/>
      <c r="S187" s="764"/>
      <c r="T187" s="764"/>
    </row>
    <row r="188" spans="1:20" ht="14.9" customHeight="1">
      <c r="A188" s="785"/>
      <c r="B188" s="776"/>
      <c r="C188" s="776"/>
      <c r="D188" s="776"/>
      <c r="E188" s="776"/>
      <c r="F188" s="776"/>
      <c r="G188" s="764"/>
      <c r="H188" s="764"/>
      <c r="I188" s="764"/>
      <c r="J188" s="764"/>
      <c r="K188" s="764"/>
      <c r="L188" s="764"/>
      <c r="M188" s="764"/>
      <c r="N188" s="764"/>
      <c r="O188" s="764"/>
      <c r="P188" s="764"/>
      <c r="Q188" s="764"/>
      <c r="R188" s="764"/>
      <c r="S188" s="764"/>
      <c r="T188" s="764"/>
    </row>
    <row r="190" spans="1:20" ht="14.9" customHeight="1">
      <c r="A190" s="409" t="s">
        <v>177</v>
      </c>
      <c r="B190" s="352"/>
      <c r="C190" s="352"/>
      <c r="D190" s="352"/>
      <c r="E190" s="352"/>
      <c r="F190" s="352"/>
      <c r="G190" s="764"/>
      <c r="H190" s="764"/>
      <c r="I190" s="764"/>
      <c r="J190" s="764"/>
      <c r="K190" s="764"/>
      <c r="L190" s="778"/>
      <c r="M190" s="778"/>
      <c r="N190" s="764"/>
      <c r="O190" s="764"/>
      <c r="P190" s="764"/>
      <c r="Q190" s="764"/>
      <c r="R190" s="764"/>
      <c r="S190" s="764"/>
      <c r="T190" s="764"/>
    </row>
    <row r="191" spans="1:20" s="18" customFormat="1" ht="39">
      <c r="A191" s="444"/>
      <c r="B191" s="444" t="s">
        <v>178</v>
      </c>
      <c r="C191" s="444" t="s">
        <v>179</v>
      </c>
      <c r="D191" s="444" t="s">
        <v>180</v>
      </c>
      <c r="E191" s="444" t="s">
        <v>181</v>
      </c>
      <c r="F191" s="444" t="s">
        <v>182</v>
      </c>
      <c r="L191" s="212"/>
      <c r="M191" s="212"/>
    </row>
    <row r="192" spans="1:20" ht="12.5">
      <c r="A192" s="49" t="s">
        <v>183</v>
      </c>
      <c r="B192" s="82">
        <v>896.07399999999996</v>
      </c>
      <c r="C192" s="811">
        <v>1.958</v>
      </c>
      <c r="D192" s="52">
        <v>5.58</v>
      </c>
      <c r="E192" s="69">
        <v>1</v>
      </c>
      <c r="F192" s="813">
        <v>1</v>
      </c>
      <c r="G192" s="764"/>
      <c r="H192" s="764"/>
      <c r="I192" s="764"/>
      <c r="J192" s="764"/>
      <c r="K192" s="764"/>
      <c r="L192" s="764"/>
      <c r="M192" s="778"/>
      <c r="N192" s="764"/>
      <c r="O192" s="764"/>
      <c r="P192" s="764"/>
      <c r="Q192" s="764"/>
      <c r="R192" s="764"/>
      <c r="S192" s="764"/>
      <c r="T192" s="764"/>
    </row>
    <row r="193" spans="1:20" ht="14.9" customHeight="1">
      <c r="A193" s="49" t="s">
        <v>184</v>
      </c>
      <c r="B193" s="82">
        <v>667.32599999999991</v>
      </c>
      <c r="C193" s="811">
        <v>3.32</v>
      </c>
      <c r="D193" s="52">
        <v>6.3013920931011302</v>
      </c>
      <c r="E193" s="69">
        <v>0.57261678220240175</v>
      </c>
      <c r="F193" s="813">
        <v>0.88372616954769967</v>
      </c>
      <c r="G193" s="764"/>
      <c r="H193" s="764"/>
      <c r="I193" s="764"/>
      <c r="J193" s="764"/>
      <c r="K193" s="764"/>
      <c r="L193" s="764"/>
      <c r="M193" s="778"/>
      <c r="N193" s="764"/>
      <c r="O193" s="764"/>
      <c r="P193" s="764"/>
      <c r="Q193" s="764"/>
      <c r="R193" s="764"/>
      <c r="S193" s="764"/>
      <c r="T193" s="764"/>
    </row>
    <row r="194" spans="1:20" ht="14.9" customHeight="1">
      <c r="A194" s="49" t="s">
        <v>185</v>
      </c>
      <c r="B194" s="82">
        <v>0</v>
      </c>
      <c r="C194" s="811">
        <v>0</v>
      </c>
      <c r="D194" s="52">
        <v>0</v>
      </c>
      <c r="E194" s="69">
        <v>0</v>
      </c>
      <c r="F194" s="813">
        <v>0</v>
      </c>
      <c r="G194" s="764"/>
      <c r="H194" s="764"/>
      <c r="I194" s="764"/>
      <c r="J194" s="764"/>
      <c r="K194" s="764"/>
      <c r="L194" s="764"/>
      <c r="M194" s="778"/>
      <c r="N194" s="764"/>
      <c r="O194" s="764"/>
      <c r="P194" s="764"/>
      <c r="Q194" s="764"/>
      <c r="R194" s="764"/>
      <c r="S194" s="764"/>
      <c r="T194" s="764"/>
    </row>
    <row r="195" spans="1:20" ht="14.9" customHeight="1">
      <c r="A195" s="119" t="s">
        <v>186</v>
      </c>
      <c r="B195" s="82">
        <v>54.3</v>
      </c>
      <c r="C195" s="811" t="s">
        <v>187</v>
      </c>
      <c r="D195" s="52">
        <v>6.4618681561774141</v>
      </c>
      <c r="E195" s="69" t="s">
        <v>187</v>
      </c>
      <c r="F195" s="813">
        <v>1</v>
      </c>
      <c r="G195" s="764"/>
      <c r="H195" s="764"/>
      <c r="I195" s="764"/>
      <c r="J195" s="764"/>
      <c r="K195" s="764"/>
      <c r="L195" s="764"/>
      <c r="M195" s="764"/>
      <c r="N195" s="764"/>
      <c r="O195" s="764"/>
      <c r="P195" s="764"/>
      <c r="Q195" s="764"/>
      <c r="R195" s="764"/>
      <c r="S195" s="764"/>
      <c r="T195" s="764"/>
    </row>
    <row r="196" spans="1:20" s="18" customFormat="1" ht="14.9" customHeight="1">
      <c r="A196" s="403" t="s">
        <v>188</v>
      </c>
      <c r="B196" s="445">
        <v>1617.6999999999998</v>
      </c>
      <c r="C196" s="812">
        <v>2.54</v>
      </c>
      <c r="D196" s="406">
        <v>5.9610161907852657</v>
      </c>
      <c r="E196" s="814">
        <v>0.79013170971131863</v>
      </c>
      <c r="F196" s="815">
        <v>0.9520352660070398</v>
      </c>
      <c r="L196" s="212"/>
      <c r="M196" s="212"/>
      <c r="P196" s="764"/>
      <c r="Q196" s="764"/>
      <c r="R196" s="764"/>
      <c r="S196" s="764"/>
      <c r="T196" s="764"/>
    </row>
    <row r="197" spans="1:20" ht="14.9" customHeight="1">
      <c r="A197" s="19" t="s">
        <v>189</v>
      </c>
      <c r="B197" s="233"/>
      <c r="C197" s="233"/>
      <c r="D197" s="233"/>
      <c r="E197" s="233"/>
      <c r="F197" s="233"/>
      <c r="G197" s="764"/>
      <c r="H197" s="764"/>
      <c r="I197" s="764"/>
      <c r="J197" s="764"/>
      <c r="K197" s="764"/>
      <c r="L197" s="764"/>
      <c r="M197" s="764"/>
      <c r="N197" s="764"/>
      <c r="O197" s="764"/>
      <c r="P197" s="764"/>
      <c r="Q197" s="764"/>
      <c r="R197" s="764"/>
      <c r="S197" s="764"/>
      <c r="T197" s="764"/>
    </row>
    <row r="198" spans="1:20" ht="14.9" customHeight="1">
      <c r="A198" s="19"/>
      <c r="B198" s="776"/>
      <c r="C198" s="776"/>
      <c r="D198" s="776"/>
      <c r="E198" s="776"/>
      <c r="F198" s="776"/>
      <c r="G198" s="764"/>
      <c r="H198" s="764"/>
      <c r="I198" s="764"/>
      <c r="J198" s="764"/>
      <c r="K198" s="764"/>
      <c r="L198" s="764"/>
      <c r="M198" s="764"/>
      <c r="N198" s="764"/>
      <c r="O198" s="764"/>
      <c r="P198" s="764"/>
      <c r="Q198" s="764"/>
      <c r="R198" s="764"/>
      <c r="S198" s="764"/>
      <c r="T198" s="764"/>
    </row>
    <row r="200" spans="1:20" ht="14.9" customHeight="1">
      <c r="A200" s="409" t="s">
        <v>190</v>
      </c>
      <c r="B200" s="352"/>
      <c r="C200" s="352"/>
      <c r="D200" s="352"/>
      <c r="E200" s="352"/>
      <c r="F200" s="352"/>
      <c r="G200" s="764"/>
      <c r="H200" s="764"/>
      <c r="I200" s="764"/>
      <c r="J200" s="764"/>
      <c r="K200" s="764"/>
      <c r="L200" s="764"/>
      <c r="M200" s="764"/>
      <c r="N200" s="764"/>
      <c r="O200" s="764"/>
      <c r="P200" s="764"/>
      <c r="Q200" s="764"/>
      <c r="R200" s="764"/>
      <c r="S200" s="764"/>
      <c r="T200" s="764"/>
    </row>
    <row r="201" spans="1:20" ht="14.9" customHeight="1">
      <c r="A201" s="397"/>
      <c r="B201" s="400"/>
      <c r="C201" s="400" t="s">
        <v>36</v>
      </c>
      <c r="D201" s="480" t="s">
        <v>191</v>
      </c>
      <c r="E201" s="400" t="s">
        <v>38</v>
      </c>
      <c r="F201" s="400" t="s">
        <v>39</v>
      </c>
      <c r="G201" s="764"/>
      <c r="H201" s="764"/>
      <c r="I201" s="764"/>
      <c r="J201" s="764"/>
      <c r="K201" s="764"/>
      <c r="L201" s="778"/>
      <c r="M201" s="764"/>
      <c r="N201" s="764"/>
      <c r="O201" s="764"/>
      <c r="P201" s="764"/>
      <c r="Q201" s="764"/>
      <c r="R201" s="764"/>
      <c r="S201" s="764"/>
      <c r="T201" s="764"/>
    </row>
    <row r="202" spans="1:20" ht="14.9" customHeight="1">
      <c r="A202" s="446" t="s">
        <v>192</v>
      </c>
      <c r="B202" s="447"/>
      <c r="C202" s="433">
        <v>694.1</v>
      </c>
      <c r="D202" s="434">
        <v>449.1</v>
      </c>
      <c r="E202" s="435">
        <v>245</v>
      </c>
      <c r="F202" s="436">
        <v>0.54553551547539525</v>
      </c>
      <c r="G202" s="764"/>
      <c r="H202" s="764"/>
      <c r="I202" s="764"/>
      <c r="J202" s="764"/>
      <c r="K202" s="764"/>
      <c r="L202" s="778"/>
      <c r="M202" s="764"/>
      <c r="N202" s="764"/>
      <c r="O202" s="781"/>
      <c r="P202" s="781"/>
      <c r="Q202" s="781"/>
      <c r="R202" s="781"/>
      <c r="S202" s="764"/>
      <c r="T202" s="764"/>
    </row>
    <row r="203" spans="1:20" ht="16.5" customHeight="1">
      <c r="A203" s="45" t="s">
        <v>193</v>
      </c>
      <c r="B203" s="55"/>
      <c r="C203" s="47">
        <v>549.5</v>
      </c>
      <c r="D203" s="48">
        <v>-141.80000000000001</v>
      </c>
      <c r="E203" s="56">
        <v>691.3</v>
      </c>
      <c r="F203" s="57" t="s">
        <v>52</v>
      </c>
      <c r="G203" s="764"/>
      <c r="H203" s="764"/>
      <c r="I203" s="764"/>
      <c r="J203" s="764"/>
      <c r="K203" s="764"/>
      <c r="L203" s="778"/>
      <c r="M203" s="764"/>
      <c r="N203" s="764"/>
      <c r="O203" s="781"/>
      <c r="P203" s="781"/>
      <c r="Q203" s="781"/>
      <c r="R203" s="781"/>
      <c r="S203" s="764"/>
      <c r="T203" s="764"/>
    </row>
    <row r="204" spans="1:20" ht="14.9" customHeight="1">
      <c r="A204" s="49" t="s">
        <v>194</v>
      </c>
      <c r="B204" s="54"/>
      <c r="C204" s="51">
        <v>-624.20000000000005</v>
      </c>
      <c r="D204" s="52">
        <v>-321</v>
      </c>
      <c r="E204" s="58">
        <v>-303.20000000000005</v>
      </c>
      <c r="F204" s="59">
        <v>0.94454828660436152</v>
      </c>
      <c r="G204" s="764"/>
      <c r="H204" s="764"/>
      <c r="I204" s="764"/>
      <c r="J204" s="764"/>
      <c r="K204" s="764"/>
      <c r="L204" s="778"/>
      <c r="M204" s="764"/>
      <c r="N204" s="764"/>
      <c r="O204" s="781"/>
      <c r="P204" s="781"/>
      <c r="Q204" s="781"/>
      <c r="R204" s="781"/>
      <c r="S204" s="764"/>
      <c r="T204" s="764"/>
    </row>
    <row r="205" spans="1:20" ht="14.9" customHeight="1">
      <c r="A205" s="119" t="s">
        <v>195</v>
      </c>
      <c r="B205" s="199"/>
      <c r="C205" s="313">
        <v>-166.5</v>
      </c>
      <c r="D205" s="147">
        <v>304.5</v>
      </c>
      <c r="E205" s="148">
        <v>-471</v>
      </c>
      <c r="F205" s="149" t="s">
        <v>52</v>
      </c>
      <c r="G205" s="764"/>
      <c r="H205" s="764"/>
      <c r="I205" s="764"/>
      <c r="J205" s="764"/>
      <c r="K205" s="764"/>
      <c r="L205" s="764"/>
      <c r="M205" s="764"/>
      <c r="N205" s="764"/>
      <c r="O205" s="781"/>
      <c r="P205" s="781"/>
      <c r="Q205" s="781"/>
      <c r="R205" s="781"/>
      <c r="S205" s="764"/>
      <c r="T205" s="764"/>
    </row>
    <row r="206" spans="1:20" s="18" customFormat="1" ht="14.9" customHeight="1">
      <c r="A206" s="448" t="s">
        <v>196</v>
      </c>
      <c r="B206" s="448"/>
      <c r="C206" s="439">
        <v>-241.20000000000005</v>
      </c>
      <c r="D206" s="440">
        <v>-158.30000000000001</v>
      </c>
      <c r="E206" s="441">
        <v>-82.900000000000034</v>
      </c>
      <c r="F206" s="442">
        <v>0.52368919772583722</v>
      </c>
      <c r="L206" s="212"/>
      <c r="O206" s="781"/>
      <c r="P206" s="781"/>
      <c r="Q206" s="781"/>
      <c r="R206" s="781"/>
    </row>
    <row r="207" spans="1:20" s="18" customFormat="1" ht="15.75" customHeight="1">
      <c r="A207" s="449" t="s">
        <v>197</v>
      </c>
      <c r="B207" s="450"/>
      <c r="C207" s="405">
        <v>452.89999999999986</v>
      </c>
      <c r="D207" s="406">
        <v>290.8</v>
      </c>
      <c r="E207" s="407">
        <v>162.09999999999985</v>
      </c>
      <c r="F207" s="408">
        <v>0.55742778541953175</v>
      </c>
      <c r="L207" s="212"/>
      <c r="O207" s="781"/>
      <c r="P207" s="781"/>
      <c r="Q207" s="781"/>
      <c r="R207" s="781"/>
    </row>
    <row r="208" spans="1:20" ht="15.75" customHeight="1">
      <c r="A208" s="318" t="s">
        <v>198</v>
      </c>
      <c r="B208" s="776"/>
      <c r="C208" s="776"/>
      <c r="D208" s="776"/>
      <c r="E208" s="776"/>
      <c r="F208" s="776"/>
      <c r="G208" s="764"/>
      <c r="H208" s="764"/>
      <c r="I208" s="764"/>
      <c r="J208" s="764"/>
      <c r="K208" s="764"/>
      <c r="L208" s="764"/>
      <c r="M208" s="764"/>
      <c r="N208" s="764"/>
      <c r="O208" s="764"/>
      <c r="P208" s="764"/>
      <c r="Q208" s="764"/>
      <c r="R208" s="764"/>
      <c r="S208" s="764"/>
      <c r="T208" s="764"/>
    </row>
    <row r="209" spans="1:20" ht="15.75" customHeight="1">
      <c r="A209" s="318"/>
      <c r="B209" s="776"/>
      <c r="C209" s="776"/>
      <c r="D209" s="776"/>
      <c r="E209" s="776"/>
      <c r="F209" s="776"/>
      <c r="G209" s="764"/>
      <c r="H209" s="764"/>
      <c r="I209" s="764"/>
      <c r="J209" s="764"/>
      <c r="K209" s="764"/>
      <c r="L209" s="764"/>
      <c r="M209" s="764"/>
      <c r="N209" s="764"/>
      <c r="O209" s="764"/>
      <c r="P209" s="764"/>
      <c r="Q209" s="764"/>
      <c r="R209" s="764"/>
      <c r="S209" s="764"/>
      <c r="T209" s="764"/>
    </row>
    <row r="211" spans="1:20" ht="14.9" customHeight="1">
      <c r="A211" s="409" t="s">
        <v>199</v>
      </c>
      <c r="B211" s="352"/>
      <c r="C211" s="352"/>
      <c r="D211" s="352"/>
      <c r="E211" s="352"/>
      <c r="F211" s="352"/>
      <c r="G211" s="764"/>
      <c r="H211" s="764"/>
      <c r="I211" s="764"/>
      <c r="J211" s="764"/>
      <c r="K211" s="778"/>
      <c r="L211" s="764"/>
      <c r="M211" s="764"/>
      <c r="N211" s="764"/>
      <c r="O211" s="764"/>
      <c r="P211" s="764"/>
      <c r="Q211" s="764"/>
      <c r="R211" s="764"/>
      <c r="S211" s="764"/>
      <c r="T211" s="764"/>
    </row>
    <row r="212" spans="1:20" ht="14.9" customHeight="1">
      <c r="A212" s="397"/>
      <c r="B212" s="400"/>
      <c r="C212" s="400" t="s">
        <v>36</v>
      </c>
      <c r="D212" s="400" t="s">
        <v>37</v>
      </c>
      <c r="E212" s="400" t="s">
        <v>38</v>
      </c>
      <c r="F212" s="400" t="s">
        <v>39</v>
      </c>
      <c r="G212" s="764"/>
      <c r="H212" s="764"/>
      <c r="I212" s="764"/>
      <c r="J212" s="764"/>
      <c r="K212" s="764"/>
      <c r="L212" s="764"/>
      <c r="M212" s="764"/>
      <c r="N212" s="764"/>
      <c r="O212" s="764"/>
      <c r="P212" s="764"/>
      <c r="Q212" s="764"/>
      <c r="R212" s="764"/>
      <c r="S212" s="764"/>
      <c r="T212" s="764"/>
    </row>
    <row r="213" spans="1:20" ht="14.9" customHeight="1">
      <c r="A213" s="45" t="s">
        <v>200</v>
      </c>
      <c r="B213" s="55"/>
      <c r="C213" s="47">
        <v>348.2</v>
      </c>
      <c r="D213" s="48">
        <v>333.5</v>
      </c>
      <c r="E213" s="56">
        <v>14.699999999999989</v>
      </c>
      <c r="F213" s="57">
        <v>4.4077961019490221E-2</v>
      </c>
      <c r="G213" s="764"/>
      <c r="H213" s="764"/>
      <c r="I213" s="764"/>
      <c r="J213" s="764"/>
      <c r="K213" s="764"/>
      <c r="L213" s="778"/>
      <c r="M213" s="764"/>
      <c r="N213" s="764"/>
      <c r="O213" s="781"/>
      <c r="P213" s="781"/>
      <c r="Q213" s="781"/>
      <c r="R213" s="781"/>
      <c r="S213" s="764"/>
      <c r="T213" s="764"/>
    </row>
    <row r="214" spans="1:20" ht="14.9" customHeight="1">
      <c r="A214" s="49" t="s">
        <v>201</v>
      </c>
      <c r="B214" s="54"/>
      <c r="C214" s="51">
        <v>0</v>
      </c>
      <c r="D214" s="52">
        <v>0.4</v>
      </c>
      <c r="E214" s="58">
        <v>-0.4</v>
      </c>
      <c r="F214" s="59">
        <v>-1</v>
      </c>
      <c r="G214" s="764"/>
      <c r="H214" s="764"/>
      <c r="I214" s="764"/>
      <c r="J214" s="764"/>
      <c r="K214" s="778"/>
      <c r="L214" s="764"/>
      <c r="M214" s="764"/>
      <c r="N214" s="764"/>
      <c r="O214" s="781"/>
      <c r="P214" s="781"/>
      <c r="Q214" s="781"/>
      <c r="R214" s="781"/>
      <c r="S214" s="764"/>
      <c r="T214" s="764"/>
    </row>
    <row r="215" spans="1:20" ht="14.9" customHeight="1">
      <c r="A215" s="49" t="s">
        <v>202</v>
      </c>
      <c r="B215" s="54"/>
      <c r="C215" s="51">
        <v>-32.200000000000003</v>
      </c>
      <c r="D215" s="52">
        <v>-24.7</v>
      </c>
      <c r="E215" s="58">
        <v>-7.5000000000000036</v>
      </c>
      <c r="F215" s="59">
        <v>0.30364372469635642</v>
      </c>
      <c r="G215" s="764"/>
      <c r="H215" s="764"/>
      <c r="I215" s="764"/>
      <c r="J215" s="764"/>
      <c r="K215" s="778"/>
      <c r="L215" s="778"/>
      <c r="M215" s="764"/>
      <c r="N215" s="764"/>
      <c r="O215" s="781"/>
      <c r="P215" s="781"/>
      <c r="Q215" s="781"/>
      <c r="R215" s="781"/>
      <c r="S215" s="764"/>
      <c r="T215" s="764"/>
    </row>
    <row r="216" spans="1:20" ht="14.9" customHeight="1">
      <c r="A216" s="119" t="s">
        <v>203</v>
      </c>
      <c r="B216" s="199"/>
      <c r="C216" s="313">
        <v>-71.5</v>
      </c>
      <c r="D216" s="147">
        <v>-22.3</v>
      </c>
      <c r="E216" s="148">
        <v>-49.2</v>
      </c>
      <c r="F216" s="149">
        <v>2.2062780269058297</v>
      </c>
      <c r="G216" s="764"/>
      <c r="H216" s="764"/>
      <c r="I216" s="764"/>
      <c r="J216" s="764"/>
      <c r="K216" s="764"/>
      <c r="L216" s="778"/>
      <c r="M216" s="764"/>
      <c r="N216" s="764"/>
      <c r="O216" s="781"/>
      <c r="P216" s="781"/>
      <c r="Q216" s="781"/>
      <c r="R216" s="781"/>
      <c r="S216" s="764"/>
      <c r="T216" s="764"/>
    </row>
    <row r="217" spans="1:20" s="18" customFormat="1" ht="14.9" customHeight="1">
      <c r="A217" s="403" t="s">
        <v>204</v>
      </c>
      <c r="B217" s="404"/>
      <c r="C217" s="405">
        <v>244.4</v>
      </c>
      <c r="D217" s="406">
        <v>286.89999999999998</v>
      </c>
      <c r="E217" s="407">
        <v>-42.499999999999972</v>
      </c>
      <c r="F217" s="408">
        <v>-0.14813523875914944</v>
      </c>
      <c r="K217" s="764"/>
      <c r="L217" s="212"/>
      <c r="O217" s="781"/>
      <c r="P217" s="781"/>
      <c r="Q217" s="781"/>
      <c r="R217" s="781"/>
    </row>
    <row r="218" spans="1:20" s="18" customFormat="1" ht="14.9" customHeight="1">
      <c r="A218" s="49" t="s">
        <v>201</v>
      </c>
      <c r="B218" s="302"/>
      <c r="C218" s="47">
        <v>8.4</v>
      </c>
      <c r="D218" s="48">
        <v>0</v>
      </c>
      <c r="E218" s="56">
        <v>8.4</v>
      </c>
      <c r="F218" s="57" t="s">
        <v>52</v>
      </c>
      <c r="K218" s="764"/>
      <c r="L218" s="212"/>
      <c r="O218" s="781"/>
      <c r="P218" s="781"/>
      <c r="Q218" s="781"/>
      <c r="R218" s="781"/>
    </row>
    <row r="219" spans="1:20" ht="14.9" customHeight="1">
      <c r="A219" s="45" t="s">
        <v>205</v>
      </c>
      <c r="B219" s="55"/>
      <c r="C219" s="47">
        <v>-633.69999999999993</v>
      </c>
      <c r="D219" s="48">
        <v>-367.80000000000018</v>
      </c>
      <c r="E219" s="56">
        <v>-265.89999999999975</v>
      </c>
      <c r="F219" s="57">
        <v>0.72294725394235893</v>
      </c>
      <c r="G219" s="764"/>
      <c r="H219" s="764"/>
      <c r="I219" s="764"/>
      <c r="J219" s="764"/>
      <c r="K219" s="764"/>
      <c r="L219" s="778"/>
      <c r="M219" s="764"/>
      <c r="N219" s="764"/>
      <c r="O219" s="781"/>
      <c r="P219" s="781"/>
      <c r="Q219" s="781"/>
      <c r="R219" s="781"/>
      <c r="S219" s="764"/>
      <c r="T219" s="764"/>
    </row>
    <row r="220" spans="1:20" ht="14.9" customHeight="1">
      <c r="A220" s="49" t="s">
        <v>206</v>
      </c>
      <c r="B220" s="54"/>
      <c r="C220" s="51">
        <v>14.6</v>
      </c>
      <c r="D220" s="52">
        <v>18.100000000000001</v>
      </c>
      <c r="E220" s="58">
        <v>-3.5000000000000018</v>
      </c>
      <c r="F220" s="59">
        <v>-0.19337016574585644</v>
      </c>
      <c r="G220" s="764"/>
      <c r="H220" s="764"/>
      <c r="I220" s="764"/>
      <c r="J220" s="764"/>
      <c r="K220" s="764"/>
      <c r="L220" s="778"/>
      <c r="M220" s="764"/>
      <c r="N220" s="764"/>
      <c r="O220" s="781"/>
      <c r="P220" s="781"/>
      <c r="Q220" s="781"/>
      <c r="R220" s="781"/>
      <c r="S220" s="764"/>
      <c r="T220" s="764"/>
    </row>
    <row r="221" spans="1:20" ht="14.9" customHeight="1">
      <c r="A221" s="49" t="s">
        <v>207</v>
      </c>
      <c r="B221" s="54"/>
      <c r="C221" s="51">
        <v>23.3</v>
      </c>
      <c r="D221" s="52">
        <v>17.7</v>
      </c>
      <c r="E221" s="58">
        <v>5.6000000000000014</v>
      </c>
      <c r="F221" s="59">
        <v>0.31638418079096053</v>
      </c>
      <c r="G221" s="764"/>
      <c r="H221" s="764"/>
      <c r="I221" s="764"/>
      <c r="J221" s="764"/>
      <c r="K221" s="764"/>
      <c r="L221" s="778"/>
      <c r="M221" s="764"/>
      <c r="N221" s="764"/>
      <c r="O221" s="781"/>
      <c r="P221" s="781"/>
      <c r="Q221" s="781"/>
      <c r="R221" s="781"/>
      <c r="S221" s="764"/>
      <c r="T221" s="764"/>
    </row>
    <row r="222" spans="1:20" ht="14.9" customHeight="1">
      <c r="A222" s="49" t="s">
        <v>208</v>
      </c>
      <c r="B222" s="54"/>
      <c r="C222" s="51">
        <v>1.2</v>
      </c>
      <c r="D222" s="52">
        <v>0.8</v>
      </c>
      <c r="E222" s="58">
        <v>0.39999999999999991</v>
      </c>
      <c r="F222" s="59">
        <v>0.49999999999999989</v>
      </c>
      <c r="G222" s="764"/>
      <c r="H222" s="764"/>
      <c r="I222" s="764"/>
      <c r="J222" s="764"/>
      <c r="K222" s="764"/>
      <c r="L222" s="778"/>
      <c r="M222" s="764"/>
      <c r="N222" s="764"/>
      <c r="O222" s="781"/>
      <c r="P222" s="781"/>
      <c r="Q222" s="781"/>
      <c r="R222" s="781"/>
      <c r="S222" s="764"/>
      <c r="T222" s="764"/>
    </row>
    <row r="223" spans="1:20" ht="14.9" customHeight="1">
      <c r="A223" s="119" t="s">
        <v>209</v>
      </c>
      <c r="B223" s="199"/>
      <c r="C223" s="313">
        <v>226.5</v>
      </c>
      <c r="D223" s="147">
        <v>-591.29999999999995</v>
      </c>
      <c r="E223" s="148">
        <v>817.8</v>
      </c>
      <c r="F223" s="149" t="s">
        <v>52</v>
      </c>
      <c r="G223" s="764"/>
      <c r="H223" s="764"/>
      <c r="I223" s="764"/>
      <c r="J223" s="764"/>
      <c r="K223" s="764"/>
      <c r="L223" s="764"/>
      <c r="M223" s="764"/>
      <c r="N223" s="764"/>
      <c r="O223" s="781"/>
      <c r="P223" s="781"/>
      <c r="Q223" s="781"/>
      <c r="R223" s="781"/>
      <c r="S223" s="764"/>
      <c r="T223" s="764"/>
    </row>
    <row r="224" spans="1:20" ht="14.9" customHeight="1">
      <c r="A224" s="403" t="s">
        <v>210</v>
      </c>
      <c r="B224" s="404"/>
      <c r="C224" s="405">
        <v>-115.2999999999999</v>
      </c>
      <c r="D224" s="406">
        <v>-635.60000000000014</v>
      </c>
      <c r="E224" s="407">
        <v>520.30000000000018</v>
      </c>
      <c r="F224" s="408">
        <v>-0.81859660163624937</v>
      </c>
      <c r="G224" s="764"/>
      <c r="H224" s="764"/>
      <c r="I224" s="764"/>
      <c r="J224" s="764"/>
      <c r="K224" s="764"/>
      <c r="L224" s="778"/>
      <c r="M224" s="764"/>
      <c r="N224" s="764"/>
      <c r="O224" s="781"/>
      <c r="P224" s="781"/>
      <c r="Q224" s="781"/>
      <c r="R224" s="781"/>
      <c r="S224" s="764"/>
      <c r="T224" s="764"/>
    </row>
    <row r="225" spans="1:20" ht="15">
      <c r="A225" s="318" t="s">
        <v>198</v>
      </c>
      <c r="B225" s="19"/>
      <c r="C225" s="19"/>
      <c r="D225" s="19"/>
      <c r="E225" s="19"/>
      <c r="F225" s="19"/>
      <c r="G225" s="764"/>
      <c r="H225" s="764"/>
      <c r="I225" s="764"/>
      <c r="J225" s="764"/>
      <c r="K225" s="764"/>
      <c r="L225" s="764"/>
      <c r="M225" s="764"/>
      <c r="N225" s="764"/>
      <c r="O225" s="764"/>
      <c r="P225" s="764"/>
      <c r="Q225" s="764"/>
      <c r="R225" s="764"/>
      <c r="S225" s="764"/>
      <c r="T225" s="764"/>
    </row>
    <row r="226" spans="1:20" ht="14.9" customHeight="1">
      <c r="A226" s="163" t="s">
        <v>211</v>
      </c>
      <c r="B226" s="776"/>
      <c r="C226" s="776"/>
      <c r="D226" s="776"/>
      <c r="E226" s="776"/>
      <c r="F226" s="776"/>
      <c r="G226" s="764"/>
      <c r="H226" s="764"/>
      <c r="I226" s="764"/>
      <c r="J226" s="764"/>
      <c r="K226" s="764"/>
      <c r="L226" s="764"/>
      <c r="M226" s="764"/>
      <c r="N226" s="764"/>
      <c r="O226" s="764"/>
      <c r="P226" s="764"/>
      <c r="Q226" s="764"/>
      <c r="R226" s="764"/>
      <c r="S226" s="764"/>
      <c r="T226" s="764"/>
    </row>
    <row r="227" spans="1:20" ht="14.9" customHeight="1">
      <c r="A227" s="19"/>
      <c r="B227" s="776"/>
      <c r="C227" s="776"/>
      <c r="D227" s="776"/>
      <c r="E227" s="776"/>
      <c r="F227" s="776"/>
      <c r="G227" s="764"/>
      <c r="H227" s="764"/>
      <c r="I227" s="764"/>
      <c r="J227" s="764"/>
      <c r="K227" s="764"/>
      <c r="L227" s="764"/>
      <c r="M227" s="764"/>
      <c r="N227" s="764"/>
      <c r="O227" s="764"/>
      <c r="P227" s="764"/>
      <c r="Q227" s="764"/>
      <c r="R227" s="764"/>
      <c r="S227" s="764"/>
      <c r="T227" s="764"/>
    </row>
    <row r="229" spans="1:20" ht="13">
      <c r="A229" s="36" t="s">
        <v>212</v>
      </c>
      <c r="B229" s="776"/>
      <c r="C229" s="776"/>
      <c r="D229" s="776"/>
      <c r="E229" s="776"/>
      <c r="F229" s="776"/>
      <c r="G229" s="764"/>
      <c r="H229" s="764"/>
      <c r="I229" s="764"/>
      <c r="J229" s="764"/>
      <c r="K229" s="764"/>
      <c r="L229" s="764"/>
      <c r="M229" s="764"/>
      <c r="N229" s="764"/>
      <c r="O229" s="764"/>
      <c r="P229" s="764"/>
      <c r="Q229" s="764"/>
      <c r="R229" s="764"/>
      <c r="S229" s="764"/>
      <c r="T229" s="764"/>
    </row>
    <row r="230" spans="1:20" ht="14.9" customHeight="1">
      <c r="A230" s="775"/>
      <c r="B230" s="776"/>
      <c r="C230" s="776"/>
      <c r="D230" s="776"/>
      <c r="E230" s="776"/>
      <c r="F230" s="776"/>
      <c r="G230" s="764"/>
      <c r="H230" s="764"/>
      <c r="I230" s="764"/>
      <c r="J230" s="764"/>
      <c r="K230" s="775"/>
      <c r="L230" s="764"/>
      <c r="M230" s="764"/>
      <c r="N230" s="764"/>
      <c r="O230" s="764"/>
      <c r="P230" s="764"/>
      <c r="Q230" s="764"/>
      <c r="R230" s="764"/>
      <c r="S230" s="764"/>
      <c r="T230" s="764"/>
    </row>
  </sheetData>
  <mergeCells count="3">
    <mergeCell ref="A2:F2"/>
    <mergeCell ref="A39:F39"/>
    <mergeCell ref="A144:F144"/>
  </mergeCells>
  <phoneticPr fontId="12"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9548-7F11-475B-BB67-6FE8C3ACC011}">
  <dimension ref="A1:AA70"/>
  <sheetViews>
    <sheetView zoomScaleNormal="100" workbookViewId="0"/>
  </sheetViews>
  <sheetFormatPr defaultColWidth="9.1796875" defaultRowHeight="14.9" customHeight="1"/>
  <cols>
    <col min="1" max="1" width="55.54296875" style="17" customWidth="1"/>
    <col min="2" max="7" width="13.54296875" style="4" customWidth="1"/>
    <col min="8" max="8" width="18.453125" style="4" customWidth="1"/>
    <col min="9" max="9" width="13.54296875" style="4" customWidth="1"/>
    <col min="10" max="16384" width="9.1796875" style="4"/>
  </cols>
  <sheetData>
    <row r="1" spans="1:27" ht="40" customHeight="1">
      <c r="A1" s="36" t="s">
        <v>33</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row>
    <row r="2" spans="1:27" ht="40" customHeight="1" thickBot="1">
      <c r="A2" s="914" t="s">
        <v>213</v>
      </c>
      <c r="B2" s="914"/>
      <c r="C2" s="914"/>
      <c r="D2" s="914"/>
      <c r="E2" s="914"/>
      <c r="F2" s="914"/>
      <c r="G2" s="917"/>
      <c r="H2" s="917"/>
      <c r="I2" s="917"/>
      <c r="J2" s="764"/>
      <c r="K2" s="764"/>
      <c r="L2" s="764"/>
      <c r="M2" s="764"/>
      <c r="N2" s="764"/>
      <c r="O2" s="764"/>
      <c r="P2" s="764"/>
      <c r="Q2" s="764"/>
      <c r="R2" s="764"/>
      <c r="S2" s="764"/>
      <c r="T2" s="764"/>
      <c r="U2" s="764"/>
      <c r="V2" s="764"/>
      <c r="W2" s="764"/>
      <c r="X2" s="764"/>
      <c r="Y2" s="764"/>
      <c r="Z2" s="764"/>
      <c r="AA2" s="764"/>
    </row>
    <row r="3" spans="1:27" ht="14.9" customHeight="1">
      <c r="A3" s="16"/>
      <c r="B3" s="5"/>
      <c r="C3" s="5"/>
      <c r="D3" s="5"/>
      <c r="E3" s="5"/>
      <c r="F3" s="5"/>
      <c r="G3" s="3"/>
      <c r="H3" s="764"/>
      <c r="I3" s="764"/>
      <c r="J3" s="764"/>
      <c r="K3" s="764"/>
      <c r="L3" s="764"/>
      <c r="M3" s="764"/>
      <c r="N3" s="764"/>
      <c r="O3" s="764"/>
      <c r="P3" s="764"/>
      <c r="Q3" s="764"/>
      <c r="R3" s="764"/>
      <c r="S3" s="764"/>
      <c r="T3" s="764"/>
      <c r="U3" s="764"/>
      <c r="V3" s="764"/>
      <c r="W3" s="764"/>
      <c r="X3" s="764"/>
      <c r="Y3" s="764"/>
      <c r="Z3" s="764"/>
      <c r="AA3" s="764"/>
    </row>
    <row r="5" spans="1:27" ht="41">
      <c r="A5" s="451"/>
      <c r="B5" s="452" t="s">
        <v>44</v>
      </c>
      <c r="C5" s="444" t="s">
        <v>45</v>
      </c>
      <c r="D5" s="452" t="s">
        <v>46</v>
      </c>
      <c r="E5" s="452" t="s">
        <v>47</v>
      </c>
      <c r="F5" s="453" t="s">
        <v>214</v>
      </c>
      <c r="G5" s="452" t="s">
        <v>215</v>
      </c>
      <c r="H5" s="452" t="s">
        <v>216</v>
      </c>
      <c r="I5" s="452" t="s">
        <v>217</v>
      </c>
      <c r="J5" s="764"/>
      <c r="K5" s="764"/>
      <c r="L5" s="764"/>
      <c r="M5" s="764"/>
      <c r="N5" s="764"/>
      <c r="O5" s="764"/>
      <c r="P5" s="764"/>
      <c r="Q5" s="764"/>
      <c r="R5" s="764"/>
      <c r="S5" s="764"/>
      <c r="T5" s="764"/>
      <c r="U5" s="764"/>
      <c r="V5" s="764"/>
      <c r="W5" s="764"/>
      <c r="X5" s="764"/>
      <c r="Y5" s="764"/>
      <c r="Z5" s="764"/>
      <c r="AA5" s="764"/>
    </row>
    <row r="6" spans="1:27" ht="14.9" customHeight="1">
      <c r="A6" s="454" t="s">
        <v>36</v>
      </c>
      <c r="B6" s="918" t="s">
        <v>218</v>
      </c>
      <c r="C6" s="918"/>
      <c r="D6" s="918"/>
      <c r="E6" s="918"/>
      <c r="F6" s="918"/>
      <c r="G6" s="455"/>
      <c r="H6" s="455"/>
      <c r="I6" s="456" t="s">
        <v>219</v>
      </c>
      <c r="J6" s="764"/>
      <c r="K6" s="764"/>
      <c r="L6" s="764"/>
      <c r="M6" s="764"/>
      <c r="N6" s="780"/>
      <c r="O6" s="764"/>
      <c r="P6" s="780"/>
      <c r="Q6" s="764"/>
      <c r="R6" s="780"/>
      <c r="S6" s="764"/>
      <c r="T6" s="764"/>
      <c r="U6" s="764"/>
      <c r="V6" s="764"/>
      <c r="W6" s="764"/>
      <c r="X6" s="764"/>
      <c r="Y6" s="764"/>
      <c r="Z6" s="764"/>
      <c r="AA6" s="764"/>
    </row>
    <row r="7" spans="1:27" s="18" customFormat="1" ht="14.9" customHeight="1">
      <c r="A7" s="61" t="s">
        <v>40</v>
      </c>
      <c r="B7" s="77">
        <v>237.3</v>
      </c>
      <c r="C7" s="77">
        <v>335.6</v>
      </c>
      <c r="D7" s="77">
        <v>85.6</v>
      </c>
      <c r="E7" s="381">
        <v>1291.3</v>
      </c>
      <c r="F7" s="77">
        <v>-111.10000000000001</v>
      </c>
      <c r="G7" s="78">
        <v>1838.7000000000003</v>
      </c>
      <c r="H7" s="77">
        <v>2.9</v>
      </c>
      <c r="I7" s="78">
        <v>1841.6000000000004</v>
      </c>
      <c r="J7" s="764"/>
      <c r="K7" s="786"/>
      <c r="L7" s="786"/>
      <c r="M7" s="786"/>
      <c r="N7" s="786"/>
      <c r="O7" s="786"/>
      <c r="P7" s="786"/>
      <c r="Q7" s="786"/>
      <c r="R7" s="787"/>
      <c r="S7" s="787"/>
      <c r="T7" s="787"/>
      <c r="U7" s="787"/>
      <c r="V7" s="787"/>
      <c r="W7" s="787"/>
      <c r="X7" s="787"/>
      <c r="Y7" s="787"/>
      <c r="Z7" s="787"/>
      <c r="AA7" s="787"/>
    </row>
    <row r="8" spans="1:27" ht="14.9" customHeight="1">
      <c r="A8" s="49" t="s">
        <v>98</v>
      </c>
      <c r="B8" s="53">
        <v>-48.6</v>
      </c>
      <c r="C8" s="53">
        <v>-95.4</v>
      </c>
      <c r="D8" s="53">
        <v>-33.700000000000003</v>
      </c>
      <c r="E8" s="53">
        <v>-1235.0999999999999</v>
      </c>
      <c r="F8" s="53">
        <v>112.6</v>
      </c>
      <c r="G8" s="79">
        <v>-1300.2</v>
      </c>
      <c r="H8" s="53">
        <v>0</v>
      </c>
      <c r="I8" s="79">
        <v>-1300.2</v>
      </c>
      <c r="J8" s="764"/>
      <c r="K8" s="786"/>
      <c r="L8" s="786"/>
      <c r="M8" s="786"/>
      <c r="N8" s="786"/>
      <c r="O8" s="786"/>
      <c r="P8" s="786"/>
      <c r="Q8" s="786"/>
      <c r="R8" s="764"/>
      <c r="S8" s="764"/>
      <c r="T8" s="787"/>
      <c r="U8" s="787"/>
      <c r="V8" s="787"/>
      <c r="W8" s="787"/>
      <c r="X8" s="787"/>
      <c r="Y8" s="787"/>
      <c r="Z8" s="787"/>
      <c r="AA8" s="787"/>
    </row>
    <row r="9" spans="1:27" ht="14.9" customHeight="1">
      <c r="A9" s="49" t="s">
        <v>220</v>
      </c>
      <c r="B9" s="53">
        <v>-12.8</v>
      </c>
      <c r="C9" s="53">
        <v>-51.2</v>
      </c>
      <c r="D9" s="53">
        <v>-6.7</v>
      </c>
      <c r="E9" s="53">
        <v>-12</v>
      </c>
      <c r="F9" s="53">
        <v>-13.9</v>
      </c>
      <c r="G9" s="79">
        <v>-96.600000000000009</v>
      </c>
      <c r="H9" s="53">
        <v>0</v>
      </c>
      <c r="I9" s="79">
        <v>-96.600000000000009</v>
      </c>
      <c r="J9" s="764"/>
      <c r="K9" s="786"/>
      <c r="L9" s="786"/>
      <c r="M9" s="786"/>
      <c r="N9" s="786"/>
      <c r="O9" s="786"/>
      <c r="P9" s="786"/>
      <c r="Q9" s="786"/>
      <c r="R9" s="764"/>
      <c r="S9" s="764"/>
      <c r="T9" s="787"/>
      <c r="U9" s="787"/>
      <c r="V9" s="787"/>
      <c r="W9" s="787"/>
      <c r="X9" s="787"/>
      <c r="Y9" s="787"/>
      <c r="Z9" s="787"/>
      <c r="AA9" s="787"/>
    </row>
    <row r="10" spans="1:27" ht="14.9" customHeight="1">
      <c r="A10" s="49" t="s">
        <v>104</v>
      </c>
      <c r="B10" s="53">
        <v>-5.9</v>
      </c>
      <c r="C10" s="53">
        <v>-28.4</v>
      </c>
      <c r="D10" s="53">
        <v>-3.4</v>
      </c>
      <c r="E10" s="53">
        <v>0</v>
      </c>
      <c r="F10" s="53">
        <v>-0.1</v>
      </c>
      <c r="G10" s="79">
        <v>-37.799999999999997</v>
      </c>
      <c r="H10" s="53">
        <v>0</v>
      </c>
      <c r="I10" s="79">
        <v>-37.799999999999997</v>
      </c>
      <c r="J10" s="764"/>
      <c r="K10" s="786"/>
      <c r="L10" s="786"/>
      <c r="M10" s="786"/>
      <c r="N10" s="786"/>
      <c r="O10" s="786"/>
      <c r="P10" s="786"/>
      <c r="Q10" s="786"/>
      <c r="R10" s="764"/>
      <c r="S10" s="764"/>
      <c r="T10" s="787"/>
      <c r="U10" s="787"/>
      <c r="V10" s="787"/>
      <c r="W10" s="787"/>
      <c r="X10" s="787"/>
      <c r="Y10" s="787"/>
      <c r="Z10" s="787"/>
      <c r="AA10" s="787"/>
    </row>
    <row r="11" spans="1:27" ht="14.9" customHeight="1">
      <c r="A11" s="411" t="s">
        <v>221</v>
      </c>
      <c r="B11" s="457">
        <v>-15.6</v>
      </c>
      <c r="C11" s="457">
        <v>-31.9</v>
      </c>
      <c r="D11" s="457">
        <v>-3.5</v>
      </c>
      <c r="E11" s="457">
        <v>-23.299999999999997</v>
      </c>
      <c r="F11" s="457">
        <v>15.5</v>
      </c>
      <c r="G11" s="458">
        <v>-58.8</v>
      </c>
      <c r="H11" s="457">
        <v>0</v>
      </c>
      <c r="I11" s="458">
        <v>-58.8</v>
      </c>
      <c r="J11" s="764"/>
      <c r="K11" s="786"/>
      <c r="L11" s="786"/>
      <c r="M11" s="786"/>
      <c r="N11" s="786"/>
      <c r="O11" s="786"/>
      <c r="P11" s="786"/>
      <c r="Q11" s="786"/>
      <c r="R11" s="764"/>
      <c r="S11" s="764"/>
      <c r="T11" s="787"/>
      <c r="U11" s="787"/>
      <c r="V11" s="787"/>
      <c r="W11" s="787"/>
      <c r="X11" s="787"/>
      <c r="Y11" s="787"/>
      <c r="Z11" s="787"/>
      <c r="AA11" s="787"/>
    </row>
    <row r="12" spans="1:27" s="18" customFormat="1" ht="14.9" customHeight="1">
      <c r="A12" s="61" t="s">
        <v>222</v>
      </c>
      <c r="B12" s="77">
        <v>154.4</v>
      </c>
      <c r="C12" s="77">
        <v>128.69999999999999</v>
      </c>
      <c r="D12" s="77">
        <v>38.29999999999999</v>
      </c>
      <c r="E12" s="77">
        <v>20.900000000000048</v>
      </c>
      <c r="F12" s="77">
        <v>3</v>
      </c>
      <c r="G12" s="78">
        <v>345.30000000000007</v>
      </c>
      <c r="H12" s="77">
        <v>2.9</v>
      </c>
      <c r="I12" s="78">
        <v>348.20000000000005</v>
      </c>
      <c r="J12" s="764"/>
      <c r="K12" s="786"/>
      <c r="L12" s="786"/>
      <c r="M12" s="786"/>
      <c r="N12" s="786"/>
      <c r="O12" s="786"/>
      <c r="P12" s="786"/>
      <c r="Q12" s="786"/>
      <c r="R12" s="764"/>
      <c r="S12" s="764"/>
      <c r="T12" s="787"/>
      <c r="U12" s="787"/>
      <c r="V12" s="787"/>
      <c r="W12" s="787"/>
      <c r="X12" s="787"/>
      <c r="Y12" s="787"/>
      <c r="Z12" s="787"/>
      <c r="AA12" s="787"/>
    </row>
    <row r="13" spans="1:27" ht="14.9" customHeight="1">
      <c r="A13" s="49" t="s">
        <v>223</v>
      </c>
      <c r="B13" s="53">
        <v>-21.6</v>
      </c>
      <c r="C13" s="53">
        <v>-74.400000000000006</v>
      </c>
      <c r="D13" s="53">
        <v>-8.4</v>
      </c>
      <c r="E13" s="53">
        <v>-2.2999999999999998</v>
      </c>
      <c r="F13" s="53">
        <v>-5.7</v>
      </c>
      <c r="G13" s="79">
        <v>-112.4</v>
      </c>
      <c r="H13" s="53">
        <v>0</v>
      </c>
      <c r="I13" s="79">
        <v>-112.4</v>
      </c>
      <c r="J13" s="764"/>
      <c r="K13" s="786"/>
      <c r="L13" s="786"/>
      <c r="M13" s="786"/>
      <c r="N13" s="786"/>
      <c r="O13" s="786"/>
      <c r="P13" s="786"/>
      <c r="Q13" s="786"/>
      <c r="R13" s="764"/>
      <c r="S13" s="764"/>
      <c r="T13" s="787"/>
      <c r="U13" s="787"/>
      <c r="V13" s="787"/>
      <c r="W13" s="787"/>
      <c r="X13" s="787"/>
      <c r="Y13" s="787"/>
      <c r="Z13" s="787"/>
      <c r="AA13" s="787"/>
    </row>
    <row r="14" spans="1:27" ht="25">
      <c r="A14" s="411" t="s">
        <v>224</v>
      </c>
      <c r="B14" s="457">
        <v>-0.1</v>
      </c>
      <c r="C14" s="457">
        <v>-2.1</v>
      </c>
      <c r="D14" s="457">
        <v>0.3</v>
      </c>
      <c r="E14" s="457">
        <v>0</v>
      </c>
      <c r="F14" s="457">
        <v>0</v>
      </c>
      <c r="G14" s="458">
        <v>-1.9000000000000001</v>
      </c>
      <c r="H14" s="457">
        <v>0</v>
      </c>
      <c r="I14" s="458">
        <v>-1.9000000000000001</v>
      </c>
      <c r="J14" s="764"/>
      <c r="K14" s="786"/>
      <c r="L14" s="786"/>
      <c r="M14" s="786"/>
      <c r="N14" s="786"/>
      <c r="O14" s="786"/>
      <c r="P14" s="786"/>
      <c r="Q14" s="786"/>
      <c r="R14" s="764"/>
      <c r="S14" s="764"/>
      <c r="T14" s="787"/>
      <c r="U14" s="787"/>
      <c r="V14" s="787"/>
      <c r="W14" s="787"/>
      <c r="X14" s="787"/>
      <c r="Y14" s="787"/>
      <c r="Z14" s="787"/>
      <c r="AA14" s="787"/>
    </row>
    <row r="15" spans="1:27" s="18" customFormat="1" ht="14.9" customHeight="1">
      <c r="A15" s="61" t="s">
        <v>225</v>
      </c>
      <c r="B15" s="77">
        <v>132.70000000000002</v>
      </c>
      <c r="C15" s="77">
        <v>52.199999999999982</v>
      </c>
      <c r="D15" s="77">
        <v>30.199999999999992</v>
      </c>
      <c r="E15" s="77">
        <v>18.600000000000048</v>
      </c>
      <c r="F15" s="77">
        <v>-2.7</v>
      </c>
      <c r="G15" s="78">
        <v>231.00000000000006</v>
      </c>
      <c r="H15" s="77">
        <v>2.9</v>
      </c>
      <c r="I15" s="78">
        <v>233.90000000000006</v>
      </c>
      <c r="J15" s="764"/>
      <c r="K15" s="786"/>
      <c r="L15" s="786"/>
      <c r="M15" s="786"/>
      <c r="N15" s="786"/>
      <c r="O15" s="786"/>
      <c r="P15" s="786"/>
      <c r="Q15" s="786"/>
      <c r="R15" s="764"/>
      <c r="S15" s="764"/>
      <c r="T15" s="787"/>
      <c r="U15" s="787"/>
      <c r="V15" s="787"/>
      <c r="W15" s="787"/>
      <c r="X15" s="787"/>
      <c r="Y15" s="787"/>
      <c r="Z15" s="787"/>
      <c r="AA15" s="787"/>
    </row>
    <row r="16" spans="1:27" ht="14.9" customHeight="1">
      <c r="A16" s="49" t="s">
        <v>226</v>
      </c>
      <c r="B16" s="82"/>
      <c r="C16" s="82"/>
      <c r="D16" s="83"/>
      <c r="E16" s="82"/>
      <c r="F16" s="82"/>
      <c r="G16" s="79">
        <v>-18</v>
      </c>
      <c r="H16" s="53">
        <v>20.2</v>
      </c>
      <c r="I16" s="79">
        <v>2.1999999999999993</v>
      </c>
      <c r="J16" s="764"/>
      <c r="K16" s="786"/>
      <c r="L16" s="786"/>
      <c r="M16" s="786"/>
      <c r="N16" s="786"/>
      <c r="O16" s="786"/>
      <c r="P16" s="786"/>
      <c r="Q16" s="786"/>
      <c r="R16" s="764"/>
      <c r="S16" s="764"/>
      <c r="T16" s="787"/>
      <c r="U16" s="787"/>
      <c r="V16" s="787"/>
      <c r="W16" s="787"/>
      <c r="X16" s="787"/>
      <c r="Y16" s="787"/>
      <c r="Z16" s="787"/>
      <c r="AA16" s="787"/>
    </row>
    <row r="17" spans="1:27" ht="14.9" customHeight="1">
      <c r="A17" s="67" t="s">
        <v>227</v>
      </c>
      <c r="B17" s="84"/>
      <c r="C17" s="84"/>
      <c r="D17" s="85"/>
      <c r="E17" s="84"/>
      <c r="F17" s="84"/>
      <c r="G17" s="81">
        <v>-20</v>
      </c>
      <c r="H17" s="80">
        <v>-3.5</v>
      </c>
      <c r="I17" s="81">
        <v>-23.5</v>
      </c>
      <c r="J17" s="764"/>
      <c r="K17" s="786"/>
      <c r="L17" s="786"/>
      <c r="M17" s="786"/>
      <c r="N17" s="786"/>
      <c r="O17" s="786"/>
      <c r="P17" s="786"/>
      <c r="Q17" s="786"/>
      <c r="R17" s="764"/>
      <c r="S17" s="764"/>
      <c r="T17" s="787"/>
      <c r="U17" s="787"/>
      <c r="V17" s="787"/>
      <c r="W17" s="787"/>
      <c r="X17" s="787"/>
      <c r="Y17" s="787"/>
      <c r="Z17" s="787"/>
      <c r="AA17" s="787"/>
    </row>
    <row r="18" spans="1:27" s="18" customFormat="1" ht="14.9" customHeight="1">
      <c r="A18" s="403" t="s">
        <v>55</v>
      </c>
      <c r="B18" s="445"/>
      <c r="C18" s="445"/>
      <c r="D18" s="459"/>
      <c r="E18" s="460"/>
      <c r="F18" s="445"/>
      <c r="G18" s="461">
        <v>193.00000000000006</v>
      </c>
      <c r="H18" s="462">
        <v>19.599999999999998</v>
      </c>
      <c r="I18" s="461">
        <v>212.60000000000005</v>
      </c>
      <c r="J18" s="764"/>
      <c r="K18" s="786"/>
      <c r="L18" s="786"/>
      <c r="M18" s="786"/>
      <c r="N18" s="786"/>
      <c r="O18" s="786"/>
      <c r="P18" s="786"/>
      <c r="Q18" s="786"/>
      <c r="R18" s="764"/>
      <c r="S18" s="764"/>
      <c r="T18" s="787"/>
      <c r="U18" s="787"/>
      <c r="V18" s="787"/>
      <c r="W18" s="787"/>
      <c r="X18" s="787"/>
      <c r="Y18" s="787"/>
      <c r="Z18" s="787"/>
      <c r="AA18" s="787"/>
    </row>
    <row r="19" spans="1:27" ht="14.9" customHeight="1">
      <c r="A19" s="454" t="s">
        <v>228</v>
      </c>
      <c r="B19" s="918" t="s">
        <v>218</v>
      </c>
      <c r="C19" s="918"/>
      <c r="D19" s="918"/>
      <c r="E19" s="918"/>
      <c r="F19" s="918"/>
      <c r="G19" s="455"/>
      <c r="H19" s="455"/>
      <c r="I19" s="456" t="s">
        <v>219</v>
      </c>
      <c r="J19" s="764"/>
      <c r="K19" s="786"/>
      <c r="L19" s="786"/>
      <c r="M19" s="786"/>
      <c r="N19" s="786"/>
      <c r="O19" s="786"/>
      <c r="P19" s="786"/>
      <c r="Q19" s="786"/>
      <c r="R19" s="764"/>
      <c r="S19" s="764"/>
      <c r="T19" s="787"/>
      <c r="U19" s="787"/>
      <c r="V19" s="787"/>
      <c r="W19" s="787"/>
      <c r="X19" s="787"/>
      <c r="Y19" s="787"/>
      <c r="Z19" s="787"/>
      <c r="AA19" s="787"/>
    </row>
    <row r="20" spans="1:27" s="18" customFormat="1" ht="14.9" customHeight="1">
      <c r="A20" s="61" t="s">
        <v>40</v>
      </c>
      <c r="B20" s="77">
        <v>328.2</v>
      </c>
      <c r="C20" s="77">
        <v>474.9</v>
      </c>
      <c r="D20" s="77">
        <v>165.6</v>
      </c>
      <c r="E20" s="77">
        <v>2082.9</v>
      </c>
      <c r="F20" s="77">
        <v>0</v>
      </c>
      <c r="G20" s="78">
        <v>3051.5</v>
      </c>
      <c r="H20" s="77">
        <v>-23.7</v>
      </c>
      <c r="I20" s="78">
        <v>3027.8</v>
      </c>
      <c r="J20" s="764"/>
      <c r="K20" s="786"/>
      <c r="L20" s="786"/>
      <c r="M20" s="786"/>
      <c r="N20" s="786"/>
      <c r="O20" s="786"/>
      <c r="P20" s="786"/>
      <c r="Q20" s="786"/>
      <c r="R20" s="764"/>
      <c r="S20" s="764"/>
      <c r="T20" s="787"/>
      <c r="U20" s="787"/>
      <c r="V20" s="787"/>
      <c r="W20" s="787"/>
      <c r="X20" s="787"/>
      <c r="Y20" s="787"/>
      <c r="Z20" s="787"/>
      <c r="AA20" s="787"/>
    </row>
    <row r="21" spans="1:27" ht="14.9" customHeight="1">
      <c r="A21" s="49" t="s">
        <v>229</v>
      </c>
      <c r="B21" s="53">
        <v>-98.8</v>
      </c>
      <c r="C21" s="53">
        <v>-264.39999999999998</v>
      </c>
      <c r="D21" s="53">
        <v>-65.3</v>
      </c>
      <c r="E21" s="53">
        <v>-1979.3</v>
      </c>
      <c r="F21" s="53">
        <v>-20</v>
      </c>
      <c r="G21" s="79">
        <v>-2427.8000000000002</v>
      </c>
      <c r="H21" s="53">
        <v>0</v>
      </c>
      <c r="I21" s="79">
        <v>-2427.8000000000002</v>
      </c>
      <c r="J21" s="764"/>
      <c r="K21" s="786"/>
      <c r="L21" s="786"/>
      <c r="M21" s="786"/>
      <c r="N21" s="786"/>
      <c r="O21" s="786"/>
      <c r="P21" s="786"/>
      <c r="Q21" s="786"/>
      <c r="R21" s="764"/>
      <c r="S21" s="764"/>
      <c r="T21" s="787"/>
      <c r="U21" s="787"/>
      <c r="V21" s="787"/>
      <c r="W21" s="787"/>
      <c r="X21" s="787"/>
      <c r="Y21" s="787"/>
      <c r="Z21" s="787"/>
      <c r="AA21" s="787"/>
    </row>
    <row r="22" spans="1:27" ht="14.9" customHeight="1">
      <c r="A22" s="49" t="s">
        <v>220</v>
      </c>
      <c r="B22" s="53">
        <v>-8.1999999999999993</v>
      </c>
      <c r="C22" s="53">
        <v>-47</v>
      </c>
      <c r="D22" s="53">
        <v>-6.1</v>
      </c>
      <c r="E22" s="53">
        <v>-9.5</v>
      </c>
      <c r="F22" s="53">
        <v>-13.4</v>
      </c>
      <c r="G22" s="79">
        <v>-84.200000000000017</v>
      </c>
      <c r="H22" s="53">
        <v>0</v>
      </c>
      <c r="I22" s="79">
        <v>-84.200000000000017</v>
      </c>
      <c r="J22" s="764"/>
      <c r="K22" s="786"/>
      <c r="L22" s="786"/>
      <c r="M22" s="786"/>
      <c r="N22" s="786"/>
      <c r="O22" s="786"/>
      <c r="P22" s="786"/>
      <c r="Q22" s="786"/>
      <c r="R22" s="764"/>
      <c r="S22" s="764"/>
      <c r="T22" s="787"/>
      <c r="U22" s="787"/>
      <c r="V22" s="787"/>
      <c r="W22" s="787"/>
      <c r="X22" s="787"/>
      <c r="Y22" s="787"/>
      <c r="Z22" s="787"/>
      <c r="AA22" s="787"/>
    </row>
    <row r="23" spans="1:27" ht="14.9" customHeight="1">
      <c r="A23" s="49" t="s">
        <v>104</v>
      </c>
      <c r="B23" s="53">
        <v>-3.8</v>
      </c>
      <c r="C23" s="53">
        <v>-19.2</v>
      </c>
      <c r="D23" s="53">
        <v>-2.4</v>
      </c>
      <c r="E23" s="53">
        <v>0</v>
      </c>
      <c r="F23" s="53">
        <v>0</v>
      </c>
      <c r="G23" s="79">
        <v>-25.4</v>
      </c>
      <c r="H23" s="53">
        <v>0</v>
      </c>
      <c r="I23" s="79">
        <v>-25.4</v>
      </c>
      <c r="J23" s="764"/>
      <c r="K23" s="786"/>
      <c r="L23" s="786"/>
      <c r="M23" s="786"/>
      <c r="N23" s="786"/>
      <c r="O23" s="786"/>
      <c r="P23" s="786"/>
      <c r="Q23" s="786"/>
      <c r="R23" s="764"/>
      <c r="S23" s="764"/>
      <c r="T23" s="787"/>
      <c r="U23" s="787"/>
      <c r="V23" s="787"/>
      <c r="W23" s="787"/>
      <c r="X23" s="787"/>
      <c r="Y23" s="787"/>
      <c r="Z23" s="787"/>
      <c r="AA23" s="787"/>
    </row>
    <row r="24" spans="1:27" ht="14.9" customHeight="1">
      <c r="A24" s="411" t="s">
        <v>221</v>
      </c>
      <c r="B24" s="457">
        <v>-31.6</v>
      </c>
      <c r="C24" s="457">
        <v>-27.6</v>
      </c>
      <c r="D24" s="457">
        <v>-74.099999999999994</v>
      </c>
      <c r="E24" s="457">
        <v>-58.6</v>
      </c>
      <c r="F24" s="457">
        <v>35</v>
      </c>
      <c r="G24" s="458">
        <v>-156.9</v>
      </c>
      <c r="H24" s="457">
        <v>0</v>
      </c>
      <c r="I24" s="458">
        <v>-156.9</v>
      </c>
      <c r="J24" s="764"/>
      <c r="K24" s="786"/>
      <c r="L24" s="786"/>
      <c r="M24" s="786"/>
      <c r="N24" s="786"/>
      <c r="O24" s="786"/>
      <c r="P24" s="786"/>
      <c r="Q24" s="786"/>
      <c r="R24" s="764"/>
      <c r="S24" s="764"/>
      <c r="T24" s="787"/>
      <c r="U24" s="787"/>
      <c r="V24" s="787"/>
      <c r="W24" s="787"/>
      <c r="X24" s="787"/>
      <c r="Y24" s="787"/>
      <c r="Z24" s="787"/>
      <c r="AA24" s="787"/>
    </row>
    <row r="25" spans="1:27" s="18" customFormat="1" ht="14.9" customHeight="1">
      <c r="A25" s="61" t="s">
        <v>230</v>
      </c>
      <c r="B25" s="77">
        <v>185.79999999999998</v>
      </c>
      <c r="C25" s="77">
        <v>116.69999999999999</v>
      </c>
      <c r="D25" s="77">
        <v>17.700000000000017</v>
      </c>
      <c r="E25" s="77">
        <v>35.300000000000225</v>
      </c>
      <c r="F25" s="77">
        <v>1.7000000000000015</v>
      </c>
      <c r="G25" s="78">
        <v>357.20000000000027</v>
      </c>
      <c r="H25" s="77">
        <v>-23.7</v>
      </c>
      <c r="I25" s="78">
        <v>333.50000000000028</v>
      </c>
      <c r="J25" s="764"/>
      <c r="K25" s="786"/>
      <c r="L25" s="786"/>
      <c r="M25" s="786"/>
      <c r="N25" s="786"/>
      <c r="O25" s="786"/>
      <c r="P25" s="786"/>
      <c r="Q25" s="786"/>
      <c r="R25" s="764"/>
      <c r="S25" s="764"/>
      <c r="T25" s="787"/>
      <c r="U25" s="787"/>
      <c r="V25" s="787"/>
      <c r="W25" s="787"/>
      <c r="X25" s="787"/>
      <c r="Y25" s="787"/>
      <c r="Z25" s="787"/>
      <c r="AA25" s="787"/>
    </row>
    <row r="26" spans="1:27" ht="14.9" customHeight="1">
      <c r="A26" s="49" t="s">
        <v>231</v>
      </c>
      <c r="B26" s="53">
        <v>-21</v>
      </c>
      <c r="C26" s="53">
        <v>-66.7</v>
      </c>
      <c r="D26" s="53">
        <v>-9</v>
      </c>
      <c r="E26" s="53">
        <v>-1.5</v>
      </c>
      <c r="F26" s="53">
        <v>-4.3</v>
      </c>
      <c r="G26" s="79">
        <v>-102.6</v>
      </c>
      <c r="H26" s="53">
        <v>0</v>
      </c>
      <c r="I26" s="79">
        <v>-102.6</v>
      </c>
      <c r="J26" s="764"/>
      <c r="K26" s="786"/>
      <c r="L26" s="786"/>
      <c r="M26" s="786"/>
      <c r="N26" s="786"/>
      <c r="O26" s="786"/>
      <c r="P26" s="786"/>
      <c r="Q26" s="786"/>
      <c r="R26" s="764"/>
      <c r="S26" s="764"/>
      <c r="T26" s="787"/>
      <c r="U26" s="787"/>
      <c r="V26" s="787"/>
      <c r="W26" s="787"/>
      <c r="X26" s="787"/>
      <c r="Y26" s="787"/>
      <c r="Z26" s="787"/>
      <c r="AA26" s="787"/>
    </row>
    <row r="27" spans="1:27" ht="25">
      <c r="A27" s="411" t="s">
        <v>224</v>
      </c>
      <c r="B27" s="457">
        <v>-2.9</v>
      </c>
      <c r="C27" s="457">
        <v>-2.8</v>
      </c>
      <c r="D27" s="457">
        <v>0</v>
      </c>
      <c r="E27" s="457">
        <v>0</v>
      </c>
      <c r="F27" s="457">
        <v>0</v>
      </c>
      <c r="G27" s="458">
        <v>-5.6999999999999993</v>
      </c>
      <c r="H27" s="457">
        <v>0</v>
      </c>
      <c r="I27" s="458">
        <v>-5.6999999999999993</v>
      </c>
      <c r="J27" s="764"/>
      <c r="K27" s="786"/>
      <c r="L27" s="786"/>
      <c r="M27" s="786"/>
      <c r="N27" s="786"/>
      <c r="O27" s="786"/>
      <c r="P27" s="786"/>
      <c r="Q27" s="786"/>
      <c r="R27" s="764"/>
      <c r="S27" s="764"/>
      <c r="T27" s="787"/>
      <c r="U27" s="787"/>
      <c r="V27" s="787"/>
      <c r="W27" s="787"/>
      <c r="X27" s="787"/>
      <c r="Y27" s="787"/>
      <c r="Z27" s="787"/>
      <c r="AA27" s="787"/>
    </row>
    <row r="28" spans="1:27" s="18" customFormat="1" ht="14.9" customHeight="1">
      <c r="A28" s="61" t="s">
        <v>232</v>
      </c>
      <c r="B28" s="77">
        <v>161.89999999999998</v>
      </c>
      <c r="C28" s="77">
        <v>47.29999999999999</v>
      </c>
      <c r="D28" s="77">
        <v>8.7000000000000171</v>
      </c>
      <c r="E28" s="77">
        <v>33.800000000000225</v>
      </c>
      <c r="F28" s="77">
        <v>-2.7999999999999985</v>
      </c>
      <c r="G28" s="78">
        <v>248.9000000000002</v>
      </c>
      <c r="H28" s="77">
        <v>-23.7</v>
      </c>
      <c r="I28" s="78">
        <v>225.2000000000003</v>
      </c>
      <c r="J28" s="764"/>
      <c r="K28" s="786"/>
      <c r="L28" s="786"/>
      <c r="M28" s="786"/>
      <c r="N28" s="786"/>
      <c r="O28" s="786"/>
      <c r="Q28" s="786"/>
      <c r="R28" s="764"/>
      <c r="S28" s="764"/>
      <c r="T28" s="787"/>
      <c r="U28" s="787"/>
      <c r="V28" s="787"/>
      <c r="W28" s="787"/>
      <c r="X28" s="787"/>
      <c r="Y28" s="787"/>
      <c r="Z28" s="787"/>
      <c r="AA28" s="787"/>
    </row>
    <row r="29" spans="1:27" ht="14.9" customHeight="1">
      <c r="A29" s="49" t="s">
        <v>226</v>
      </c>
      <c r="B29" s="82"/>
      <c r="C29" s="82"/>
      <c r="D29" s="83"/>
      <c r="E29" s="82"/>
      <c r="F29" s="82"/>
      <c r="G29" s="79">
        <v>-16.399999999999999</v>
      </c>
      <c r="H29" s="53">
        <v>2.7</v>
      </c>
      <c r="I29" s="79">
        <v>-13.7</v>
      </c>
      <c r="J29" s="764"/>
      <c r="K29" s="786"/>
      <c r="L29" s="786"/>
      <c r="M29" s="786"/>
      <c r="N29" s="786"/>
      <c r="O29" s="786"/>
      <c r="P29" s="786"/>
      <c r="Q29" s="786"/>
      <c r="R29" s="764"/>
      <c r="S29" s="764"/>
      <c r="T29" s="787"/>
      <c r="U29" s="787"/>
      <c r="V29" s="787"/>
      <c r="W29" s="787"/>
      <c r="X29" s="787"/>
      <c r="Y29" s="787"/>
      <c r="Z29" s="787"/>
      <c r="AA29" s="787"/>
    </row>
    <row r="30" spans="1:27" ht="14.9" customHeight="1">
      <c r="A30" s="67" t="s">
        <v>227</v>
      </c>
      <c r="B30" s="84"/>
      <c r="C30" s="84"/>
      <c r="D30" s="85"/>
      <c r="E30" s="84"/>
      <c r="F30" s="84"/>
      <c r="G30" s="81">
        <v>-30.2</v>
      </c>
      <c r="H30" s="80">
        <v>3.6</v>
      </c>
      <c r="I30" s="81">
        <v>-26.599999999999998</v>
      </c>
      <c r="J30" s="764"/>
      <c r="K30" s="786"/>
      <c r="L30" s="786"/>
      <c r="M30" s="786"/>
      <c r="N30" s="786"/>
      <c r="O30" s="786"/>
      <c r="P30" s="786"/>
      <c r="Q30" s="786"/>
      <c r="R30" s="764"/>
      <c r="S30" s="764"/>
      <c r="T30" s="787"/>
      <c r="U30" s="787"/>
      <c r="V30" s="787"/>
      <c r="W30" s="787"/>
      <c r="X30" s="787"/>
      <c r="Y30" s="787"/>
      <c r="Z30" s="787"/>
      <c r="AA30" s="787"/>
    </row>
    <row r="31" spans="1:27" s="18" customFormat="1" ht="14.9" customHeight="1">
      <c r="A31" s="403" t="s">
        <v>55</v>
      </c>
      <c r="B31" s="445"/>
      <c r="C31" s="445"/>
      <c r="D31" s="459"/>
      <c r="E31" s="460"/>
      <c r="F31" s="445"/>
      <c r="G31" s="461">
        <v>202.4000000000002</v>
      </c>
      <c r="H31" s="462">
        <v>-17.399999999999999</v>
      </c>
      <c r="I31" s="461">
        <v>184.9000000000002</v>
      </c>
      <c r="K31" s="786"/>
      <c r="L31" s="786"/>
      <c r="M31" s="786"/>
      <c r="N31" s="786"/>
      <c r="O31" s="786"/>
      <c r="P31" s="786"/>
      <c r="Q31" s="786"/>
      <c r="R31" s="764"/>
      <c r="S31" s="764"/>
      <c r="T31" s="787"/>
      <c r="U31" s="787"/>
      <c r="V31" s="787"/>
      <c r="W31" s="787"/>
      <c r="X31" s="787"/>
      <c r="Y31" s="787"/>
      <c r="Z31" s="787"/>
      <c r="AA31" s="787"/>
    </row>
    <row r="32" spans="1:27" ht="14.9" customHeight="1">
      <c r="A32" s="163" t="s">
        <v>233</v>
      </c>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row>
    <row r="33" spans="1:20" ht="14.9" customHeight="1">
      <c r="A33" s="318" t="s">
        <v>84</v>
      </c>
      <c r="B33" s="764"/>
      <c r="C33" s="764"/>
      <c r="D33" s="764"/>
      <c r="E33" s="764"/>
      <c r="F33" s="764"/>
      <c r="G33" s="764"/>
      <c r="H33" s="764"/>
      <c r="I33" s="764"/>
      <c r="J33" s="764"/>
      <c r="K33" s="764"/>
      <c r="L33" s="764"/>
      <c r="M33" s="764"/>
      <c r="N33" s="764"/>
      <c r="O33" s="764"/>
      <c r="P33" s="764"/>
      <c r="Q33" s="764"/>
      <c r="R33" s="764"/>
      <c r="S33" s="764"/>
      <c r="T33" s="764"/>
    </row>
    <row r="34" spans="1:20" ht="14.5">
      <c r="A34" s="60"/>
      <c r="B34" s="764"/>
      <c r="C34" s="764"/>
      <c r="D34" s="764"/>
      <c r="E34" s="764"/>
      <c r="F34" s="395"/>
      <c r="G34" s="764"/>
      <c r="H34" s="764"/>
      <c r="I34" s="764"/>
      <c r="J34" s="764"/>
      <c r="K34" s="764"/>
      <c r="L34" s="764"/>
      <c r="M34" s="764"/>
      <c r="N34" s="764"/>
      <c r="O34" s="764"/>
      <c r="P34" s="764"/>
      <c r="Q34" s="764"/>
      <c r="R34" s="764"/>
      <c r="S34" s="764"/>
      <c r="T34" s="764"/>
    </row>
    <row r="36" spans="1:20" ht="14.9" customHeight="1">
      <c r="A36" s="915" t="s">
        <v>234</v>
      </c>
      <c r="B36" s="915"/>
      <c r="C36" s="915"/>
      <c r="D36" s="915"/>
      <c r="E36" s="915"/>
      <c r="F36" s="915"/>
      <c r="G36" s="764"/>
      <c r="H36" s="764"/>
      <c r="I36" s="764"/>
      <c r="J36" s="764"/>
      <c r="K36" s="764"/>
      <c r="L36" s="764"/>
      <c r="M36" s="764"/>
      <c r="N36" s="764"/>
      <c r="O36" s="764"/>
      <c r="P36" s="764"/>
      <c r="Q36" s="764"/>
      <c r="R36" s="764"/>
      <c r="S36" s="764"/>
      <c r="T36" s="764"/>
    </row>
    <row r="37" spans="1:20" ht="14.9" customHeight="1">
      <c r="A37" s="397"/>
      <c r="B37" s="400"/>
      <c r="C37" s="400" t="s">
        <v>36</v>
      </c>
      <c r="D37" s="400" t="s">
        <v>37</v>
      </c>
      <c r="E37" s="400" t="s">
        <v>38</v>
      </c>
      <c r="F37" s="400" t="s">
        <v>39</v>
      </c>
      <c r="G37" s="764"/>
      <c r="H37" s="764"/>
      <c r="I37" s="764"/>
      <c r="J37" s="764"/>
      <c r="K37" s="778"/>
      <c r="L37" s="764"/>
      <c r="M37" s="764"/>
      <c r="N37" s="764"/>
      <c r="O37" s="764"/>
      <c r="P37" s="764"/>
      <c r="Q37" s="764"/>
      <c r="R37" s="764"/>
      <c r="S37" s="764"/>
      <c r="T37" s="764"/>
    </row>
    <row r="38" spans="1:20" ht="14.9" customHeight="1">
      <c r="A38" s="470" t="s">
        <v>235</v>
      </c>
      <c r="B38" s="432"/>
      <c r="C38" s="433">
        <v>348.2</v>
      </c>
      <c r="D38" s="434">
        <v>333.5</v>
      </c>
      <c r="E38" s="435">
        <v>14.699999999999989</v>
      </c>
      <c r="F38" s="436">
        <v>4.4077961019490221E-2</v>
      </c>
      <c r="G38" s="764"/>
      <c r="H38" s="764"/>
      <c r="I38" s="764"/>
      <c r="J38" s="764"/>
      <c r="K38" s="788"/>
      <c r="L38" s="788"/>
      <c r="M38" s="789"/>
      <c r="N38" s="778"/>
      <c r="O38" s="764"/>
      <c r="P38" s="764"/>
      <c r="Q38" s="788"/>
      <c r="R38" s="788"/>
      <c r="S38" s="788"/>
      <c r="T38" s="788"/>
    </row>
    <row r="39" spans="1:20" s="8" customFormat="1" ht="14.9" customHeight="1">
      <c r="A39" s="272" t="s">
        <v>236</v>
      </c>
      <c r="B39" s="55"/>
      <c r="C39" s="47"/>
      <c r="D39" s="48"/>
      <c r="E39" s="56"/>
      <c r="F39" s="57"/>
      <c r="I39" s="764"/>
      <c r="K39" s="788"/>
      <c r="L39" s="788"/>
      <c r="M39" s="789"/>
      <c r="Q39" s="788"/>
      <c r="R39" s="788"/>
      <c r="S39" s="788"/>
      <c r="T39" s="788"/>
    </row>
    <row r="40" spans="1:20" ht="14.9" customHeight="1">
      <c r="A40" s="49" t="s">
        <v>237</v>
      </c>
      <c r="B40" s="54"/>
      <c r="C40" s="51">
        <v>-2.9000000000000057</v>
      </c>
      <c r="D40" s="52">
        <v>23.700000000000003</v>
      </c>
      <c r="E40" s="58">
        <v>-26.600000000000009</v>
      </c>
      <c r="F40" s="59" t="s">
        <v>52</v>
      </c>
      <c r="G40" s="764"/>
      <c r="H40" s="778"/>
      <c r="I40" s="764"/>
      <c r="J40" s="764"/>
      <c r="K40" s="788"/>
      <c r="L40" s="788"/>
      <c r="M40" s="789"/>
      <c r="N40" s="778"/>
      <c r="O40" s="764"/>
      <c r="P40" s="764"/>
      <c r="Q40" s="788"/>
      <c r="R40" s="788"/>
      <c r="S40" s="788"/>
      <c r="T40" s="788"/>
    </row>
    <row r="41" spans="1:20" ht="14.9" customHeight="1">
      <c r="A41" s="384" t="s">
        <v>238</v>
      </c>
      <c r="B41" s="302"/>
      <c r="C41" s="465">
        <v>-2.9000000000000057</v>
      </c>
      <c r="D41" s="466">
        <v>23.700000000000003</v>
      </c>
      <c r="E41" s="467">
        <v>-26.600000000000009</v>
      </c>
      <c r="F41" s="468" t="s">
        <v>52</v>
      </c>
      <c r="G41" s="764"/>
      <c r="H41" s="778"/>
      <c r="I41" s="764"/>
      <c r="J41" s="764"/>
      <c r="K41" s="788"/>
      <c r="L41" s="788"/>
      <c r="M41" s="789"/>
      <c r="N41" s="778"/>
      <c r="O41" s="764"/>
      <c r="P41" s="764"/>
      <c r="Q41" s="788"/>
      <c r="R41" s="788"/>
      <c r="S41" s="788"/>
      <c r="T41" s="788"/>
    </row>
    <row r="42" spans="1:20" ht="14.9" customHeight="1">
      <c r="A42" s="403" t="s">
        <v>113</v>
      </c>
      <c r="B42" s="404"/>
      <c r="C42" s="405">
        <v>345.29999999999995</v>
      </c>
      <c r="D42" s="406">
        <v>357.2</v>
      </c>
      <c r="E42" s="407">
        <v>-11.900000000000034</v>
      </c>
      <c r="F42" s="408">
        <v>-3.3314669652855643E-2</v>
      </c>
      <c r="G42" s="764"/>
      <c r="H42" s="778"/>
      <c r="I42" s="778"/>
      <c r="J42" s="764"/>
      <c r="K42" s="788"/>
      <c r="L42" s="788"/>
      <c r="M42" s="789"/>
      <c r="N42" s="778"/>
      <c r="O42" s="764"/>
      <c r="P42" s="764"/>
      <c r="Q42" s="788"/>
      <c r="R42" s="788"/>
      <c r="S42" s="788"/>
      <c r="T42" s="788"/>
    </row>
    <row r="43" spans="1:20" s="8" customFormat="1" ht="14.9" customHeight="1">
      <c r="A43" s="469" t="s">
        <v>239</v>
      </c>
      <c r="B43" s="55"/>
      <c r="C43" s="97">
        <v>0.188</v>
      </c>
      <c r="D43" s="98">
        <v>0.11700000000000001</v>
      </c>
      <c r="E43" s="464" t="s">
        <v>51</v>
      </c>
      <c r="F43" s="99" t="s">
        <v>52</v>
      </c>
      <c r="K43" s="789"/>
      <c r="L43" s="789"/>
      <c r="M43" s="789"/>
      <c r="Q43" s="788"/>
      <c r="R43" s="788"/>
      <c r="S43" s="788"/>
      <c r="T43" s="788"/>
    </row>
    <row r="44" spans="1:20" ht="14.9" customHeight="1">
      <c r="A44" s="163" t="s">
        <v>240</v>
      </c>
      <c r="B44" s="790"/>
      <c r="C44" s="791"/>
      <c r="D44" s="791"/>
      <c r="E44" s="791"/>
      <c r="F44" s="791"/>
      <c r="G44" s="775"/>
      <c r="H44" s="15"/>
      <c r="I44" s="764"/>
      <c r="J44" s="764"/>
      <c r="K44" s="764"/>
      <c r="L44" s="764"/>
      <c r="M44" s="764"/>
      <c r="N44" s="764"/>
      <c r="O44" s="764"/>
      <c r="P44" s="764"/>
      <c r="Q44" s="764"/>
      <c r="R44" s="764"/>
      <c r="S44" s="764"/>
      <c r="T44" s="764"/>
    </row>
    <row r="45" spans="1:20" ht="14.9" customHeight="1">
      <c r="A45" s="775"/>
      <c r="B45" s="790"/>
      <c r="C45" s="791"/>
      <c r="D45" s="791"/>
      <c r="E45" s="791"/>
      <c r="F45" s="791"/>
      <c r="G45" s="775"/>
      <c r="H45" s="15"/>
      <c r="I45" s="764"/>
      <c r="J45" s="764"/>
      <c r="K45" s="764"/>
      <c r="L45" s="764"/>
      <c r="M45" s="764"/>
      <c r="N45" s="764"/>
      <c r="O45" s="764"/>
      <c r="P45" s="764"/>
      <c r="Q45" s="764"/>
      <c r="R45" s="764"/>
      <c r="S45" s="764"/>
      <c r="T45" s="764"/>
    </row>
    <row r="47" spans="1:20" ht="14.9" customHeight="1">
      <c r="A47" s="915" t="s">
        <v>241</v>
      </c>
      <c r="B47" s="915"/>
      <c r="C47" s="915"/>
      <c r="D47" s="915"/>
      <c r="E47" s="915"/>
      <c r="F47" s="915"/>
      <c r="G47" s="764"/>
      <c r="H47" s="764"/>
      <c r="I47" s="764"/>
      <c r="J47" s="764"/>
      <c r="K47" s="764"/>
      <c r="L47" s="764"/>
      <c r="M47" s="764"/>
      <c r="N47" s="764"/>
      <c r="O47" s="764"/>
      <c r="P47" s="764"/>
      <c r="Q47" s="764"/>
      <c r="R47" s="764"/>
      <c r="S47" s="764"/>
      <c r="T47" s="764"/>
    </row>
    <row r="48" spans="1:20" ht="14.9" customHeight="1">
      <c r="A48" s="397"/>
      <c r="B48" s="400"/>
      <c r="C48" s="400" t="s">
        <v>36</v>
      </c>
      <c r="D48" s="400" t="s">
        <v>37</v>
      </c>
      <c r="E48" s="400" t="s">
        <v>38</v>
      </c>
      <c r="F48" s="400" t="s">
        <v>39</v>
      </c>
      <c r="G48" s="764"/>
      <c r="H48" s="764"/>
      <c r="I48" s="764"/>
      <c r="J48" s="764"/>
      <c r="K48" s="764"/>
      <c r="L48" s="764"/>
      <c r="M48" s="764"/>
      <c r="N48" s="764"/>
      <c r="O48" s="764"/>
      <c r="P48" s="764"/>
      <c r="Q48" s="764"/>
      <c r="R48" s="764"/>
      <c r="S48" s="764"/>
      <c r="T48" s="764"/>
    </row>
    <row r="49" spans="1:20" ht="14.9" customHeight="1">
      <c r="A49" s="443" t="s">
        <v>242</v>
      </c>
      <c r="B49" s="432"/>
      <c r="C49" s="433">
        <v>233.9</v>
      </c>
      <c r="D49" s="434">
        <v>225.2</v>
      </c>
      <c r="E49" s="435">
        <v>8.7000000000000171</v>
      </c>
      <c r="F49" s="436">
        <v>3.8632326820603982E-2</v>
      </c>
      <c r="G49" s="764"/>
      <c r="H49" s="764"/>
      <c r="I49" s="764"/>
      <c r="J49" s="764"/>
      <c r="K49" s="788"/>
      <c r="L49" s="788"/>
      <c r="M49" s="789"/>
      <c r="N49" s="778"/>
      <c r="O49" s="764"/>
      <c r="P49" s="764"/>
      <c r="Q49" s="788"/>
      <c r="R49" s="788"/>
      <c r="S49" s="788"/>
      <c r="T49" s="788"/>
    </row>
    <row r="50" spans="1:20" s="8" customFormat="1" ht="14.9" customHeight="1">
      <c r="A50" s="272" t="s">
        <v>216</v>
      </c>
      <c r="B50" s="55"/>
      <c r="C50" s="47"/>
      <c r="D50" s="48"/>
      <c r="E50" s="56"/>
      <c r="F50" s="57"/>
      <c r="K50" s="788"/>
      <c r="L50" s="788"/>
      <c r="M50" s="789"/>
      <c r="Q50" s="788"/>
      <c r="R50" s="788"/>
      <c r="S50" s="788"/>
      <c r="T50" s="788"/>
    </row>
    <row r="51" spans="1:20" ht="14.9" customHeight="1">
      <c r="A51" s="67" t="s">
        <v>238</v>
      </c>
      <c r="B51" s="199"/>
      <c r="C51" s="200">
        <v>-2.9000000000000057</v>
      </c>
      <c r="D51" s="201">
        <v>23.700000000000003</v>
      </c>
      <c r="E51" s="202">
        <v>-26.600000000000009</v>
      </c>
      <c r="F51" s="203" t="s">
        <v>52</v>
      </c>
      <c r="G51" s="764"/>
      <c r="H51" s="764"/>
      <c r="I51" s="764"/>
      <c r="J51" s="764"/>
      <c r="K51" s="788"/>
      <c r="L51" s="788"/>
      <c r="M51" s="789"/>
      <c r="N51" s="778"/>
      <c r="O51" s="764"/>
      <c r="P51" s="764"/>
      <c r="Q51" s="788"/>
      <c r="R51" s="788"/>
      <c r="S51" s="788"/>
      <c r="T51" s="788"/>
    </row>
    <row r="52" spans="1:20" ht="14.9" customHeight="1">
      <c r="A52" s="384" t="s">
        <v>243</v>
      </c>
      <c r="B52" s="302"/>
      <c r="C52" s="465">
        <v>-2.9000000000000057</v>
      </c>
      <c r="D52" s="466">
        <v>23.700000000000003</v>
      </c>
      <c r="E52" s="467">
        <v>-26.600000000000009</v>
      </c>
      <c r="F52" s="468" t="s">
        <v>52</v>
      </c>
      <c r="G52" s="764"/>
      <c r="H52" s="764"/>
      <c r="I52" s="764"/>
      <c r="J52" s="764"/>
      <c r="K52" s="788"/>
      <c r="L52" s="788"/>
      <c r="M52" s="789"/>
      <c r="N52" s="764"/>
      <c r="O52" s="764"/>
      <c r="P52" s="764"/>
      <c r="Q52" s="788"/>
      <c r="R52" s="788"/>
      <c r="S52" s="788"/>
      <c r="T52" s="788"/>
    </row>
    <row r="53" spans="1:20" ht="14.9" customHeight="1">
      <c r="A53" s="403" t="s">
        <v>244</v>
      </c>
      <c r="B53" s="404"/>
      <c r="C53" s="405">
        <v>231</v>
      </c>
      <c r="D53" s="406">
        <v>248.89999999999998</v>
      </c>
      <c r="E53" s="407">
        <v>-17.899999999999977</v>
      </c>
      <c r="F53" s="408">
        <v>-7.1916432302129282E-2</v>
      </c>
      <c r="G53" s="764"/>
      <c r="H53" s="764"/>
      <c r="I53" s="764"/>
      <c r="J53" s="764"/>
      <c r="K53" s="788"/>
      <c r="L53" s="788"/>
      <c r="M53" s="789"/>
      <c r="N53" s="778"/>
      <c r="O53" s="764"/>
      <c r="P53" s="764"/>
      <c r="Q53" s="788"/>
      <c r="R53" s="788"/>
      <c r="S53" s="788"/>
      <c r="T53" s="788"/>
    </row>
    <row r="54" spans="1:20" s="8" customFormat="1" ht="14.9" customHeight="1">
      <c r="A54" s="889" t="s">
        <v>245</v>
      </c>
      <c r="B54" s="55"/>
      <c r="C54" s="97">
        <v>8.612335359093147E-2</v>
      </c>
      <c r="D54" s="98">
        <v>0.10748059075999297</v>
      </c>
      <c r="E54" s="99" t="s">
        <v>67</v>
      </c>
      <c r="F54" s="99" t="s">
        <v>52</v>
      </c>
      <c r="H54" s="264"/>
      <c r="I54" s="264"/>
      <c r="K54" s="789"/>
      <c r="L54" s="789"/>
      <c r="M54" s="789"/>
      <c r="P54" s="781"/>
      <c r="Q54" s="781"/>
      <c r="R54" s="781"/>
      <c r="S54" s="781"/>
      <c r="T54" s="781"/>
    </row>
    <row r="55" spans="1:20" s="8" customFormat="1" ht="14.9" customHeight="1">
      <c r="A55" s="889" t="s">
        <v>246</v>
      </c>
      <c r="B55" s="54"/>
      <c r="C55" s="68">
        <v>0.11400850865126722</v>
      </c>
      <c r="D55" s="69">
        <v>8.2518234085816225E-2</v>
      </c>
      <c r="E55" s="70" t="s">
        <v>65</v>
      </c>
      <c r="F55" s="70" t="s">
        <v>52</v>
      </c>
      <c r="H55" s="264"/>
      <c r="I55" s="264"/>
      <c r="K55" s="789"/>
      <c r="L55" s="789"/>
      <c r="M55" s="789"/>
      <c r="P55" s="781"/>
      <c r="Q55" s="781"/>
      <c r="R55" s="781"/>
      <c r="S55" s="781"/>
      <c r="T55" s="781"/>
    </row>
    <row r="56" spans="1:20" ht="14.9" customHeight="1">
      <c r="A56" s="318" t="s">
        <v>198</v>
      </c>
      <c r="B56" s="764"/>
      <c r="C56" s="764"/>
      <c r="D56" s="764"/>
      <c r="E56" s="764"/>
      <c r="F56" s="764"/>
      <c r="G56" s="764"/>
      <c r="H56" s="764"/>
      <c r="I56" s="764"/>
      <c r="J56" s="764"/>
      <c r="K56" s="764"/>
      <c r="L56" s="764"/>
      <c r="M56" s="764"/>
      <c r="N56" s="764"/>
      <c r="O56" s="764"/>
      <c r="P56" s="764"/>
      <c r="Q56" s="764"/>
      <c r="R56" s="764"/>
      <c r="S56" s="764"/>
      <c r="T56" s="764"/>
    </row>
    <row r="57" spans="1:20" ht="14.9" customHeight="1">
      <c r="A57" s="19"/>
      <c r="B57" s="764"/>
      <c r="C57" s="764"/>
      <c r="D57" s="764"/>
      <c r="E57" s="764"/>
      <c r="F57" s="764"/>
      <c r="G57" s="764"/>
      <c r="H57" s="764"/>
      <c r="I57" s="764"/>
      <c r="J57" s="764"/>
      <c r="K57" s="764"/>
      <c r="L57" s="764"/>
      <c r="M57" s="764"/>
      <c r="N57" s="764"/>
      <c r="O57" s="764"/>
      <c r="P57" s="764"/>
      <c r="Q57" s="764"/>
      <c r="R57" s="764"/>
      <c r="S57" s="764"/>
      <c r="T57" s="764"/>
    </row>
    <row r="58" spans="1:20" ht="14.9" customHeight="1">
      <c r="A58" s="775"/>
      <c r="B58" s="764"/>
      <c r="C58" s="764"/>
      <c r="D58" s="764"/>
      <c r="E58" s="764"/>
      <c r="F58" s="764"/>
      <c r="G58" s="764"/>
      <c r="H58" s="764"/>
      <c r="I58" s="764"/>
      <c r="J58" s="764"/>
      <c r="K58" s="778"/>
      <c r="L58" s="764"/>
      <c r="M58" s="764"/>
      <c r="N58" s="764"/>
      <c r="O58" s="764"/>
      <c r="P58" s="764"/>
      <c r="Q58" s="764"/>
      <c r="R58" s="764"/>
      <c r="S58" s="764"/>
      <c r="T58" s="764"/>
    </row>
    <row r="59" spans="1:20" ht="14.9" customHeight="1">
      <c r="A59" s="915" t="s">
        <v>247</v>
      </c>
      <c r="B59" s="915"/>
      <c r="C59" s="915"/>
      <c r="D59" s="915"/>
      <c r="E59" s="915"/>
      <c r="F59" s="915"/>
      <c r="G59" s="764"/>
      <c r="H59" s="764"/>
      <c r="I59" s="764"/>
      <c r="J59" s="764"/>
      <c r="K59" s="764"/>
      <c r="L59" s="764"/>
      <c r="M59" s="764"/>
      <c r="N59" s="764"/>
      <c r="O59" s="764"/>
      <c r="P59" s="764"/>
      <c r="Q59" s="764"/>
      <c r="R59" s="764"/>
      <c r="S59" s="764"/>
      <c r="T59" s="764"/>
    </row>
    <row r="60" spans="1:20" ht="14.9" customHeight="1">
      <c r="A60" s="397"/>
      <c r="B60" s="400"/>
      <c r="C60" s="400" t="s">
        <v>36</v>
      </c>
      <c r="D60" s="400" t="s">
        <v>37</v>
      </c>
      <c r="E60" s="400" t="s">
        <v>38</v>
      </c>
      <c r="F60" s="400" t="s">
        <v>39</v>
      </c>
      <c r="G60" s="764"/>
      <c r="H60" s="764"/>
      <c r="I60" s="764"/>
      <c r="J60" s="764"/>
      <c r="K60" s="778"/>
      <c r="L60" s="764"/>
      <c r="M60" s="764"/>
      <c r="N60" s="764"/>
      <c r="O60" s="764"/>
      <c r="P60" s="764"/>
      <c r="Q60" s="764"/>
      <c r="R60" s="764"/>
      <c r="S60" s="764"/>
      <c r="T60" s="764"/>
    </row>
    <row r="61" spans="1:20" ht="14.9" customHeight="1">
      <c r="A61" s="443" t="s">
        <v>55</v>
      </c>
      <c r="B61" s="432"/>
      <c r="C61" s="433">
        <v>212.6</v>
      </c>
      <c r="D61" s="434">
        <v>184.9</v>
      </c>
      <c r="E61" s="435">
        <v>27.699999999999989</v>
      </c>
      <c r="F61" s="436">
        <v>0.14981070849107619</v>
      </c>
      <c r="G61" s="764"/>
      <c r="H61" s="764"/>
      <c r="I61" s="764"/>
      <c r="J61" s="764"/>
      <c r="K61" s="787"/>
      <c r="L61" s="787"/>
      <c r="M61" s="789"/>
      <c r="N61" s="778"/>
      <c r="O61" s="764"/>
      <c r="P61" s="781"/>
      <c r="Q61" s="781"/>
      <c r="R61" s="781"/>
      <c r="S61" s="781"/>
      <c r="T61" s="781"/>
    </row>
    <row r="62" spans="1:20" s="8" customFormat="1" ht="14.9" customHeight="1">
      <c r="A62" s="272" t="s">
        <v>216</v>
      </c>
      <c r="B62" s="55"/>
      <c r="C62" s="47"/>
      <c r="D62" s="48"/>
      <c r="E62" s="56"/>
      <c r="F62" s="57"/>
      <c r="K62" s="787"/>
      <c r="L62" s="787"/>
      <c r="M62" s="789"/>
      <c r="P62" s="781"/>
      <c r="Q62" s="781"/>
      <c r="R62" s="781"/>
      <c r="S62" s="781"/>
      <c r="T62" s="781"/>
    </row>
    <row r="63" spans="1:20" ht="14.9" customHeight="1">
      <c r="A63" s="49" t="s">
        <v>238</v>
      </c>
      <c r="B63" s="54"/>
      <c r="C63" s="51">
        <v>-2.9000000000000057</v>
      </c>
      <c r="D63" s="52">
        <v>23.700000000000003</v>
      </c>
      <c r="E63" s="58">
        <v>-26.600000000000009</v>
      </c>
      <c r="F63" s="59" t="s">
        <v>52</v>
      </c>
      <c r="G63" s="764"/>
      <c r="H63" s="764"/>
      <c r="I63" s="764"/>
      <c r="J63" s="764"/>
      <c r="K63" s="787"/>
      <c r="L63" s="787"/>
      <c r="M63" s="789"/>
      <c r="N63" s="764"/>
      <c r="O63" s="764"/>
      <c r="P63" s="781"/>
      <c r="Q63" s="781"/>
      <c r="R63" s="781"/>
      <c r="S63" s="781"/>
      <c r="T63" s="781"/>
    </row>
    <row r="64" spans="1:20" ht="14.9" customHeight="1">
      <c r="A64" s="67" t="s">
        <v>248</v>
      </c>
      <c r="B64" s="199"/>
      <c r="C64" s="200">
        <v>-20.2</v>
      </c>
      <c r="D64" s="201">
        <v>-2.7</v>
      </c>
      <c r="E64" s="202">
        <v>-17.5</v>
      </c>
      <c r="F64" s="203" t="s">
        <v>52</v>
      </c>
      <c r="G64" s="764"/>
      <c r="H64" s="764"/>
      <c r="I64" s="764"/>
      <c r="J64" s="764"/>
      <c r="K64" s="787"/>
      <c r="L64" s="787"/>
      <c r="M64" s="789"/>
      <c r="N64" s="764"/>
      <c r="O64" s="764"/>
      <c r="P64" s="781"/>
      <c r="Q64" s="781"/>
      <c r="R64" s="781"/>
      <c r="S64" s="781"/>
      <c r="T64" s="781"/>
    </row>
    <row r="65" spans="1:20" ht="14.9" customHeight="1">
      <c r="A65" s="67" t="s">
        <v>249</v>
      </c>
      <c r="B65" s="199"/>
      <c r="C65" s="200">
        <v>3.5</v>
      </c>
      <c r="D65" s="201">
        <v>-3.6</v>
      </c>
      <c r="E65" s="202">
        <v>7.1</v>
      </c>
      <c r="F65" s="203" t="s">
        <v>52</v>
      </c>
      <c r="G65" s="764"/>
      <c r="H65" s="778"/>
      <c r="I65" s="778"/>
      <c r="J65" s="764"/>
      <c r="K65" s="787"/>
      <c r="L65" s="787"/>
      <c r="M65" s="789"/>
      <c r="N65" s="764"/>
      <c r="O65" s="764"/>
      <c r="P65" s="781"/>
      <c r="Q65" s="781"/>
      <c r="R65" s="781"/>
      <c r="S65" s="781"/>
      <c r="T65" s="781"/>
    </row>
    <row r="66" spans="1:20" ht="14.9" customHeight="1">
      <c r="A66" s="403" t="s">
        <v>250</v>
      </c>
      <c r="B66" s="404"/>
      <c r="C66" s="405">
        <v>-19.600000000000005</v>
      </c>
      <c r="D66" s="406">
        <v>17.400000000000002</v>
      </c>
      <c r="E66" s="407">
        <v>-37.000000000000007</v>
      </c>
      <c r="F66" s="408" t="s">
        <v>52</v>
      </c>
      <c r="G66" s="764"/>
      <c r="H66" s="778"/>
      <c r="I66" s="778"/>
      <c r="J66" s="764"/>
      <c r="K66" s="787"/>
      <c r="L66" s="787"/>
      <c r="M66" s="789"/>
      <c r="N66" s="764"/>
      <c r="O66" s="764"/>
      <c r="P66" s="781"/>
      <c r="Q66" s="781"/>
      <c r="R66" s="781"/>
      <c r="S66" s="781"/>
      <c r="T66" s="781"/>
    </row>
    <row r="67" spans="1:20" ht="14.9" customHeight="1">
      <c r="A67" s="443" t="s">
        <v>251</v>
      </c>
      <c r="B67" s="432"/>
      <c r="C67" s="433">
        <v>193</v>
      </c>
      <c r="D67" s="434">
        <v>202.4</v>
      </c>
      <c r="E67" s="435">
        <v>-9.4000000000000057</v>
      </c>
      <c r="F67" s="436">
        <v>-4.6442687747035596E-2</v>
      </c>
      <c r="G67" s="764"/>
      <c r="H67" s="764"/>
      <c r="I67" s="764"/>
      <c r="J67" s="764"/>
      <c r="K67" s="787"/>
      <c r="L67" s="787"/>
      <c r="M67" s="789"/>
      <c r="N67" s="778"/>
      <c r="O67" s="764"/>
      <c r="P67" s="781"/>
      <c r="Q67" s="781"/>
      <c r="R67" s="781"/>
      <c r="S67" s="781"/>
      <c r="T67" s="781"/>
    </row>
    <row r="68" spans="1:20" s="8" customFormat="1" ht="14.9" customHeight="1">
      <c r="A68" s="889" t="s">
        <v>252</v>
      </c>
      <c r="B68" s="55"/>
      <c r="C68" s="97">
        <v>0.11398960594722032</v>
      </c>
      <c r="D68" s="98">
        <v>0.13696359663643462</v>
      </c>
      <c r="E68" s="99" t="s">
        <v>63</v>
      </c>
      <c r="F68" s="99" t="s">
        <v>52</v>
      </c>
      <c r="K68" s="789"/>
      <c r="L68" s="789"/>
      <c r="M68" s="789"/>
      <c r="P68" s="781"/>
      <c r="Q68" s="781"/>
      <c r="R68" s="781"/>
      <c r="S68" s="781"/>
      <c r="T68" s="781"/>
    </row>
    <row r="69" spans="1:20" s="8" customFormat="1" ht="14.9" customHeight="1">
      <c r="A69" s="889" t="s">
        <v>253</v>
      </c>
      <c r="B69" s="54"/>
      <c r="C69" s="68">
        <v>0.14842086442778887</v>
      </c>
      <c r="D69" s="69">
        <v>0.11527138559233188</v>
      </c>
      <c r="E69" s="70" t="s">
        <v>61</v>
      </c>
      <c r="F69" s="70" t="s">
        <v>52</v>
      </c>
      <c r="K69" s="789"/>
      <c r="L69" s="789"/>
      <c r="M69" s="789"/>
      <c r="P69" s="781"/>
      <c r="Q69" s="781"/>
      <c r="R69" s="781"/>
      <c r="S69" s="781"/>
      <c r="T69" s="781"/>
    </row>
    <row r="70" spans="1:20" ht="14.9" customHeight="1">
      <c r="A70" s="318" t="s">
        <v>198</v>
      </c>
      <c r="B70" s="86"/>
      <c r="C70" s="86"/>
      <c r="D70" s="86"/>
      <c r="E70" s="86"/>
      <c r="F70" s="86"/>
      <c r="G70" s="764"/>
      <c r="H70" s="764"/>
      <c r="I70" s="764"/>
      <c r="J70" s="764"/>
      <c r="K70" s="764"/>
      <c r="L70" s="764"/>
      <c r="M70" s="764"/>
      <c r="N70" s="764"/>
      <c r="O70" s="764"/>
      <c r="P70" s="764"/>
      <c r="Q70" s="764"/>
      <c r="R70" s="764"/>
      <c r="S70" s="764"/>
      <c r="T70" s="764"/>
    </row>
  </sheetData>
  <mergeCells count="7">
    <mergeCell ref="A47:F47"/>
    <mergeCell ref="A59:F59"/>
    <mergeCell ref="A2:F2"/>
    <mergeCell ref="G2:I2"/>
    <mergeCell ref="B6:F6"/>
    <mergeCell ref="B19:F19"/>
    <mergeCell ref="A36:F3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C5862-12FC-4E9B-BFB2-87D13801757A}">
  <dimension ref="A1:S32"/>
  <sheetViews>
    <sheetView zoomScaleNormal="100" workbookViewId="0">
      <selection activeCell="B31" sqref="B31"/>
    </sheetView>
  </sheetViews>
  <sheetFormatPr defaultColWidth="9.1796875" defaultRowHeight="14.9" customHeight="1"/>
  <cols>
    <col min="1" max="1" width="55.54296875" style="4" customWidth="1"/>
    <col min="2" max="6" width="13.54296875" style="4" customWidth="1"/>
    <col min="7" max="7" width="12.54296875" style="4" customWidth="1"/>
    <col min="8" max="16384" width="9.1796875" style="4"/>
  </cols>
  <sheetData>
    <row r="1" spans="1:19" ht="40" customHeight="1">
      <c r="A1" s="87" t="s">
        <v>33</v>
      </c>
      <c r="B1" s="764"/>
      <c r="C1" s="764"/>
      <c r="D1" s="764"/>
      <c r="E1" s="764"/>
      <c r="F1" s="764"/>
      <c r="G1" s="764"/>
      <c r="H1" s="764"/>
      <c r="I1" s="764"/>
      <c r="J1" s="764"/>
      <c r="K1" s="764"/>
      <c r="L1" s="764"/>
      <c r="M1" s="764"/>
      <c r="N1" s="764"/>
      <c r="O1" s="764"/>
      <c r="P1" s="764"/>
      <c r="Q1" s="764"/>
      <c r="R1" s="764"/>
      <c r="S1" s="764"/>
    </row>
    <row r="2" spans="1:19" ht="40" customHeight="1" thickBot="1">
      <c r="A2" s="914" t="s">
        <v>254</v>
      </c>
      <c r="B2" s="914"/>
      <c r="C2" s="914"/>
      <c r="D2" s="214"/>
      <c r="E2" s="214"/>
      <c r="F2" s="214"/>
      <c r="G2" s="764"/>
      <c r="H2" s="764"/>
      <c r="I2" s="764"/>
      <c r="J2" s="764"/>
      <c r="K2" s="764"/>
      <c r="L2" s="764"/>
      <c r="M2" s="764"/>
      <c r="N2" s="764"/>
      <c r="O2" s="764"/>
      <c r="P2" s="764"/>
      <c r="Q2" s="764"/>
      <c r="R2" s="764"/>
      <c r="S2" s="764"/>
    </row>
    <row r="3" spans="1:19" ht="14.9" customHeight="1">
      <c r="A3" s="5"/>
      <c r="B3" s="5"/>
      <c r="C3" s="5"/>
      <c r="D3" s="5"/>
      <c r="E3" s="5"/>
      <c r="F3" s="5"/>
      <c r="G3" s="3"/>
      <c r="H3" s="764"/>
      <c r="I3" s="764"/>
      <c r="J3" s="764"/>
      <c r="K3" s="764"/>
      <c r="L3" s="764"/>
      <c r="M3" s="764"/>
      <c r="N3" s="764"/>
      <c r="O3" s="764"/>
      <c r="P3" s="764"/>
      <c r="Q3" s="764"/>
      <c r="R3" s="764"/>
      <c r="S3" s="764"/>
    </row>
    <row r="4" spans="1:19" ht="14.9" customHeight="1">
      <c r="A4" s="915" t="s">
        <v>255</v>
      </c>
      <c r="B4" s="915"/>
      <c r="C4" s="915"/>
      <c r="D4" s="915"/>
      <c r="E4" s="764"/>
      <c r="F4" s="764"/>
      <c r="G4" s="764"/>
      <c r="H4" s="764"/>
      <c r="I4" s="764"/>
      <c r="J4" s="764"/>
      <c r="K4" s="764"/>
      <c r="L4" s="764"/>
      <c r="M4" s="764"/>
      <c r="N4" s="764"/>
      <c r="O4" s="764"/>
      <c r="P4" s="764"/>
      <c r="Q4" s="764"/>
      <c r="R4" s="764"/>
      <c r="S4" s="764"/>
    </row>
    <row r="5" spans="1:19" ht="13">
      <c r="A5" s="397"/>
      <c r="B5" s="400"/>
      <c r="C5" s="400" t="s">
        <v>70</v>
      </c>
      <c r="D5" s="400" t="s">
        <v>71</v>
      </c>
      <c r="E5" s="471" t="s">
        <v>72</v>
      </c>
      <c r="F5" s="471" t="s">
        <v>73</v>
      </c>
      <c r="G5" s="764"/>
      <c r="H5" s="764"/>
      <c r="I5" s="764"/>
      <c r="J5" s="764"/>
      <c r="K5" s="764"/>
      <c r="L5" s="764"/>
      <c r="M5" s="764"/>
      <c r="N5" s="764"/>
      <c r="O5" s="764"/>
      <c r="P5" s="764"/>
      <c r="Q5" s="764"/>
      <c r="R5" s="764"/>
      <c r="S5" s="764"/>
    </row>
    <row r="6" spans="1:19" s="18" customFormat="1" ht="14.9" customHeight="1" thickBot="1">
      <c r="A6" s="88" t="s">
        <v>256</v>
      </c>
      <c r="B6" s="62"/>
      <c r="C6" s="63"/>
      <c r="D6" s="64"/>
      <c r="E6" s="64"/>
      <c r="F6" s="64"/>
    </row>
    <row r="7" spans="1:19" ht="14.9" customHeight="1" thickBot="1">
      <c r="A7" s="72" t="s">
        <v>257</v>
      </c>
      <c r="B7" s="89" t="s">
        <v>258</v>
      </c>
      <c r="C7" s="736">
        <v>6.3</v>
      </c>
      <c r="D7" s="737">
        <v>5.0999999999999996</v>
      </c>
      <c r="E7" s="832">
        <v>1.1000000000000001</v>
      </c>
      <c r="F7" s="833">
        <v>0.221</v>
      </c>
      <c r="G7" s="792"/>
      <c r="H7" s="793"/>
      <c r="I7" s="794"/>
      <c r="J7" s="764"/>
      <c r="K7" s="764"/>
      <c r="L7" s="778"/>
      <c r="M7" s="764"/>
      <c r="N7" s="764"/>
      <c r="O7" s="764"/>
      <c r="P7" s="794"/>
      <c r="Q7" s="794"/>
      <c r="R7" s="794"/>
      <c r="S7" s="794"/>
    </row>
    <row r="8" spans="1:19" ht="14.9" customHeight="1" thickBot="1">
      <c r="A8" s="90" t="s">
        <v>259</v>
      </c>
      <c r="B8" s="89" t="s">
        <v>258</v>
      </c>
      <c r="C8" s="288">
        <v>2.5</v>
      </c>
      <c r="D8" s="289">
        <v>1.6</v>
      </c>
      <c r="E8" s="738">
        <v>0.9</v>
      </c>
      <c r="F8" s="834">
        <v>0.59799999999999998</v>
      </c>
      <c r="G8" s="764"/>
      <c r="H8" s="764"/>
      <c r="I8" s="764"/>
      <c r="J8" s="794"/>
      <c r="K8" s="764"/>
      <c r="L8" s="778"/>
      <c r="M8" s="764"/>
      <c r="N8" s="764"/>
      <c r="O8" s="764"/>
      <c r="P8" s="794"/>
      <c r="Q8" s="794"/>
      <c r="R8" s="794"/>
      <c r="S8" s="794"/>
    </row>
    <row r="9" spans="1:19" ht="14.9" customHeight="1" thickBot="1">
      <c r="A9" s="387" t="s">
        <v>260</v>
      </c>
      <c r="B9" s="89" t="s">
        <v>258</v>
      </c>
      <c r="C9" s="288">
        <v>1.3</v>
      </c>
      <c r="D9" s="289">
        <v>1.2</v>
      </c>
      <c r="E9" s="738">
        <v>0.1</v>
      </c>
      <c r="F9" s="834">
        <v>5.1999999999999998E-2</v>
      </c>
      <c r="G9" s="764"/>
      <c r="H9" s="764"/>
      <c r="I9" s="764"/>
      <c r="J9" s="764"/>
      <c r="K9" s="764"/>
      <c r="L9" s="778"/>
      <c r="M9" s="764"/>
      <c r="N9" s="764"/>
      <c r="O9" s="764"/>
      <c r="P9" s="794"/>
      <c r="Q9" s="794"/>
      <c r="R9" s="794"/>
      <c r="S9" s="794"/>
    </row>
    <row r="10" spans="1:19" ht="14.9" customHeight="1" thickBot="1">
      <c r="A10" s="387" t="s">
        <v>261</v>
      </c>
      <c r="B10" s="89" t="s">
        <v>258</v>
      </c>
      <c r="C10" s="288">
        <v>0.5</v>
      </c>
      <c r="D10" s="289">
        <v>0.4</v>
      </c>
      <c r="E10" s="738">
        <v>0.2</v>
      </c>
      <c r="F10" s="834">
        <v>0.49299999999999999</v>
      </c>
      <c r="G10" s="764"/>
      <c r="H10" s="764"/>
      <c r="I10" s="778"/>
      <c r="J10" s="778"/>
      <c r="K10" s="778"/>
      <c r="L10" s="778"/>
      <c r="M10" s="764"/>
      <c r="N10" s="764"/>
      <c r="O10" s="764"/>
      <c r="P10" s="794"/>
      <c r="Q10" s="794"/>
      <c r="R10" s="794"/>
      <c r="S10" s="794"/>
    </row>
    <row r="11" spans="1:19" ht="14.9" customHeight="1" thickBot="1">
      <c r="A11" s="387" t="s">
        <v>262</v>
      </c>
      <c r="B11" s="89" t="s">
        <v>258</v>
      </c>
      <c r="C11" s="288">
        <v>0.7</v>
      </c>
      <c r="D11" s="289" t="s">
        <v>263</v>
      </c>
      <c r="E11" s="738">
        <v>0.7</v>
      </c>
      <c r="F11" s="834" t="s">
        <v>264</v>
      </c>
      <c r="G11" s="764"/>
      <c r="H11" s="764"/>
      <c r="I11" s="778"/>
      <c r="J11" s="778"/>
      <c r="K11" s="778"/>
      <c r="L11" s="778"/>
      <c r="M11" s="764"/>
      <c r="N11" s="764"/>
      <c r="O11" s="764"/>
      <c r="P11" s="794"/>
      <c r="Q11" s="794"/>
      <c r="R11" s="794"/>
      <c r="S11" s="794"/>
    </row>
    <row r="12" spans="1:19" ht="14.9" customHeight="1" thickBot="1">
      <c r="A12" s="90" t="s">
        <v>265</v>
      </c>
      <c r="B12" s="89" t="s">
        <v>258</v>
      </c>
      <c r="C12" s="288">
        <v>1.4</v>
      </c>
      <c r="D12" s="289">
        <v>0.7</v>
      </c>
      <c r="E12" s="738">
        <v>0.7</v>
      </c>
      <c r="F12" s="834">
        <v>0.95199999999999996</v>
      </c>
      <c r="G12" s="764"/>
      <c r="H12" s="764"/>
      <c r="I12" s="778"/>
      <c r="J12" s="778"/>
      <c r="K12" s="778"/>
      <c r="L12" s="778"/>
      <c r="M12" s="764"/>
      <c r="N12" s="764"/>
      <c r="O12" s="764"/>
      <c r="P12" s="794"/>
      <c r="Q12" s="794"/>
      <c r="R12" s="794"/>
      <c r="S12" s="794"/>
    </row>
    <row r="13" spans="1:19" ht="14.9" customHeight="1">
      <c r="A13" s="431" t="s">
        <v>266</v>
      </c>
      <c r="B13" s="472" t="s">
        <v>258</v>
      </c>
      <c r="C13" s="413">
        <v>2.4</v>
      </c>
      <c r="D13" s="868">
        <v>2.8</v>
      </c>
      <c r="E13" s="415">
        <v>-0.5</v>
      </c>
      <c r="F13" s="475">
        <v>-0.16900000000000001</v>
      </c>
      <c r="G13" s="764"/>
      <c r="H13" s="764"/>
      <c r="I13" s="778"/>
      <c r="J13" s="778"/>
      <c r="K13" s="778"/>
      <c r="L13" s="778"/>
      <c r="M13" s="764"/>
      <c r="N13" s="764"/>
      <c r="O13" s="764"/>
      <c r="P13" s="794"/>
      <c r="Q13" s="794"/>
      <c r="R13" s="794"/>
      <c r="S13" s="794"/>
    </row>
    <row r="14" spans="1:19" ht="14.9" customHeight="1" thickBot="1">
      <c r="A14" s="88" t="s">
        <v>267</v>
      </c>
      <c r="B14" s="62"/>
      <c r="C14" s="63"/>
      <c r="D14" s="64"/>
      <c r="E14" s="65"/>
      <c r="F14" s="274"/>
      <c r="G14" s="764"/>
      <c r="H14" s="764"/>
      <c r="I14" s="778"/>
      <c r="J14" s="778"/>
      <c r="K14" s="778"/>
      <c r="L14" s="778"/>
      <c r="M14" s="764"/>
      <c r="N14" s="764"/>
      <c r="O14" s="764"/>
      <c r="P14" s="794"/>
      <c r="Q14" s="794"/>
      <c r="R14" s="794"/>
      <c r="S14" s="794"/>
    </row>
    <row r="15" spans="1:19" ht="14.9" customHeight="1" thickBot="1">
      <c r="A15" s="72" t="s">
        <v>268</v>
      </c>
      <c r="B15" s="89" t="s">
        <v>258</v>
      </c>
      <c r="C15" s="736">
        <v>0.3</v>
      </c>
      <c r="D15" s="737">
        <v>0.3</v>
      </c>
      <c r="E15" s="832" t="s">
        <v>263</v>
      </c>
      <c r="F15" s="833" t="s">
        <v>264</v>
      </c>
      <c r="G15" s="764"/>
      <c r="H15" s="764"/>
      <c r="I15" s="778"/>
      <c r="J15" s="778"/>
      <c r="K15" s="778"/>
      <c r="L15" s="778"/>
      <c r="M15" s="764"/>
      <c r="N15" s="764"/>
      <c r="O15" s="764"/>
      <c r="P15" s="794"/>
      <c r="Q15" s="794"/>
      <c r="R15" s="794"/>
      <c r="S15" s="794"/>
    </row>
    <row r="16" spans="1:19" ht="14.9" customHeight="1" thickBot="1">
      <c r="A16" s="90" t="s">
        <v>260</v>
      </c>
      <c r="B16" s="89" t="s">
        <v>258</v>
      </c>
      <c r="C16" s="288">
        <v>0.2</v>
      </c>
      <c r="D16" s="289">
        <v>0.2</v>
      </c>
      <c r="E16" s="738" t="s">
        <v>263</v>
      </c>
      <c r="F16" s="834" t="s">
        <v>264</v>
      </c>
      <c r="G16" s="764"/>
      <c r="H16" s="764"/>
      <c r="I16" s="778"/>
      <c r="J16" s="778"/>
      <c r="K16" s="778"/>
      <c r="L16" s="778"/>
      <c r="M16" s="764"/>
      <c r="N16" s="764"/>
      <c r="O16" s="764"/>
      <c r="P16" s="794"/>
      <c r="Q16" s="794"/>
      <c r="R16" s="794"/>
      <c r="S16" s="794"/>
    </row>
    <row r="17" spans="1:19" ht="14.9" customHeight="1" thickBot="1">
      <c r="A17" s="90" t="s">
        <v>261</v>
      </c>
      <c r="B17" s="89" t="s">
        <v>258</v>
      </c>
      <c r="C17" s="288">
        <v>0.2</v>
      </c>
      <c r="D17" s="289">
        <v>0.2</v>
      </c>
      <c r="E17" s="738" t="s">
        <v>263</v>
      </c>
      <c r="F17" s="834" t="s">
        <v>264</v>
      </c>
      <c r="G17" s="764"/>
      <c r="H17" s="764"/>
      <c r="I17" s="778"/>
      <c r="J17" s="778"/>
      <c r="K17" s="778"/>
      <c r="L17" s="778"/>
      <c r="M17" s="764"/>
      <c r="N17" s="764"/>
      <c r="O17" s="764"/>
      <c r="P17" s="794"/>
      <c r="Q17" s="794"/>
      <c r="R17" s="794"/>
      <c r="S17" s="794"/>
    </row>
    <row r="18" spans="1:19" ht="14.9" customHeight="1">
      <c r="A18" s="397"/>
      <c r="B18" s="400"/>
      <c r="C18" s="400" t="s">
        <v>36</v>
      </c>
      <c r="D18" s="400" t="s">
        <v>37</v>
      </c>
      <c r="E18" s="471" t="s">
        <v>72</v>
      </c>
      <c r="F18" s="471" t="s">
        <v>73</v>
      </c>
      <c r="G18" s="764"/>
      <c r="H18" s="764"/>
      <c r="I18" s="778"/>
      <c r="J18" s="778"/>
      <c r="K18" s="778"/>
      <c r="L18" s="778"/>
      <c r="M18" s="764"/>
      <c r="N18" s="764"/>
      <c r="O18" s="764"/>
      <c r="P18" s="794"/>
      <c r="Q18" s="794"/>
      <c r="R18" s="794"/>
      <c r="S18" s="794"/>
    </row>
    <row r="19" spans="1:19" s="18" customFormat="1" ht="14.9" customHeight="1">
      <c r="A19" s="88" t="s">
        <v>256</v>
      </c>
      <c r="B19" s="62"/>
      <c r="C19" s="63"/>
      <c r="D19" s="64"/>
      <c r="E19" s="64"/>
      <c r="F19" s="64"/>
    </row>
    <row r="20" spans="1:19" ht="14.9" customHeight="1">
      <c r="A20" s="72" t="s">
        <v>269</v>
      </c>
      <c r="B20" s="89" t="s">
        <v>270</v>
      </c>
      <c r="C20" s="92">
        <v>1.4</v>
      </c>
      <c r="D20" s="835" t="s">
        <v>271</v>
      </c>
      <c r="E20" s="207">
        <v>0.03</v>
      </c>
      <c r="F20" s="43">
        <v>2.5000000000000001E-2</v>
      </c>
      <c r="G20" s="764"/>
      <c r="H20" s="764"/>
      <c r="I20" s="778"/>
      <c r="J20" s="778"/>
      <c r="K20" s="778"/>
      <c r="L20" s="778"/>
      <c r="M20" s="764"/>
      <c r="N20" s="764"/>
      <c r="O20" s="764"/>
      <c r="P20" s="794"/>
      <c r="Q20" s="794"/>
      <c r="R20" s="794"/>
      <c r="S20" s="794"/>
    </row>
    <row r="21" spans="1:19" ht="14.9" customHeight="1">
      <c r="A21" s="90" t="s">
        <v>272</v>
      </c>
      <c r="B21" s="91" t="s">
        <v>270</v>
      </c>
      <c r="C21" s="92">
        <v>1.25</v>
      </c>
      <c r="D21" s="835" t="s">
        <v>273</v>
      </c>
      <c r="E21" s="207">
        <v>0.01</v>
      </c>
      <c r="F21" s="43">
        <v>1.2E-2</v>
      </c>
      <c r="G21" s="764"/>
      <c r="H21" s="764"/>
      <c r="I21" s="18"/>
      <c r="J21" s="778"/>
      <c r="K21" s="778"/>
      <c r="L21" s="778"/>
      <c r="M21" s="764"/>
      <c r="N21" s="764"/>
      <c r="O21" s="764"/>
      <c r="P21" s="794"/>
      <c r="Q21" s="794"/>
      <c r="R21" s="794"/>
      <c r="S21" s="794"/>
    </row>
    <row r="22" spans="1:19" ht="14.9" customHeight="1">
      <c r="A22" s="90" t="s">
        <v>274</v>
      </c>
      <c r="B22" s="91" t="s">
        <v>50</v>
      </c>
      <c r="C22" s="94">
        <v>0.89</v>
      </c>
      <c r="D22" s="837" t="s">
        <v>275</v>
      </c>
      <c r="E22" s="283" t="s">
        <v>276</v>
      </c>
      <c r="F22" s="43" t="s">
        <v>52</v>
      </c>
      <c r="G22" s="764"/>
      <c r="H22" s="18"/>
      <c r="I22" s="18"/>
      <c r="J22" s="778"/>
      <c r="K22" s="778"/>
      <c r="L22" s="778"/>
      <c r="M22" s="764"/>
      <c r="N22" s="764"/>
      <c r="O22" s="764"/>
      <c r="P22" s="794"/>
      <c r="Q22" s="794"/>
      <c r="R22" s="794"/>
      <c r="S22" s="794"/>
    </row>
    <row r="23" spans="1:19" ht="14.9" customHeight="1">
      <c r="A23" s="72" t="s">
        <v>277</v>
      </c>
      <c r="B23" s="89" t="s">
        <v>270</v>
      </c>
      <c r="C23" s="92">
        <v>5</v>
      </c>
      <c r="D23" s="835">
        <v>6.07</v>
      </c>
      <c r="E23" s="207">
        <v>-1.07</v>
      </c>
      <c r="F23" s="43">
        <v>-0.17599999999999999</v>
      </c>
      <c r="G23" s="764"/>
      <c r="H23" s="18"/>
      <c r="I23" s="18"/>
      <c r="J23" s="778"/>
      <c r="K23" s="778"/>
      <c r="L23" s="778"/>
      <c r="M23" s="764"/>
      <c r="N23" s="764"/>
      <c r="O23" s="764"/>
      <c r="P23" s="794"/>
      <c r="Q23" s="794"/>
      <c r="R23" s="794"/>
      <c r="S23" s="794"/>
    </row>
    <row r="24" spans="1:19" ht="14.9" customHeight="1">
      <c r="A24" s="72" t="s">
        <v>278</v>
      </c>
      <c r="B24" s="89" t="s">
        <v>270</v>
      </c>
      <c r="C24" s="92">
        <v>7.03</v>
      </c>
      <c r="D24" s="93">
        <v>7.5</v>
      </c>
      <c r="E24" s="207">
        <v>-0.47</v>
      </c>
      <c r="F24" s="43">
        <v>-6.2E-2</v>
      </c>
      <c r="G24" s="764"/>
      <c r="H24" s="18"/>
      <c r="I24" s="18"/>
      <c r="J24" s="778"/>
      <c r="K24" s="778"/>
      <c r="L24" s="778"/>
      <c r="M24" s="764"/>
      <c r="N24" s="764"/>
      <c r="O24" s="764"/>
      <c r="P24" s="794"/>
      <c r="Q24" s="794"/>
      <c r="R24" s="794"/>
      <c r="S24" s="794"/>
    </row>
    <row r="25" spans="1:19" ht="14.9" customHeight="1">
      <c r="A25" s="72" t="s">
        <v>279</v>
      </c>
      <c r="B25" s="89" t="s">
        <v>280</v>
      </c>
      <c r="C25" s="92">
        <v>0.95</v>
      </c>
      <c r="D25" s="835">
        <v>1.21</v>
      </c>
      <c r="E25" s="207">
        <v>-0.26</v>
      </c>
      <c r="F25" s="43">
        <v>-0.217</v>
      </c>
      <c r="G25" s="764"/>
      <c r="H25" s="18"/>
      <c r="I25" s="18"/>
      <c r="J25" s="778"/>
      <c r="K25" s="778"/>
      <c r="L25" s="778"/>
      <c r="M25" s="764"/>
      <c r="N25" s="764"/>
      <c r="O25" s="764"/>
      <c r="P25" s="794"/>
      <c r="Q25" s="794"/>
      <c r="R25" s="794"/>
      <c r="S25" s="794"/>
    </row>
    <row r="26" spans="1:19" ht="14.9" customHeight="1">
      <c r="A26" s="431" t="s">
        <v>281</v>
      </c>
      <c r="B26" s="472" t="s">
        <v>282</v>
      </c>
      <c r="C26" s="473">
        <v>74</v>
      </c>
      <c r="D26" s="836">
        <v>145</v>
      </c>
      <c r="E26" s="474">
        <v>-71</v>
      </c>
      <c r="F26" s="475">
        <v>-0.48799999999999999</v>
      </c>
      <c r="G26" s="764"/>
      <c r="H26" s="764"/>
      <c r="I26" s="18"/>
      <c r="J26" s="764"/>
      <c r="K26" s="764"/>
      <c r="L26" s="778"/>
      <c r="M26" s="764"/>
      <c r="N26" s="764"/>
      <c r="O26" s="764"/>
      <c r="P26" s="794"/>
      <c r="Q26" s="794"/>
      <c r="R26" s="794"/>
      <c r="S26" s="794"/>
    </row>
    <row r="27" spans="1:19" s="18" customFormat="1" ht="14.9" customHeight="1">
      <c r="A27" s="88" t="s">
        <v>267</v>
      </c>
      <c r="B27" s="62"/>
      <c r="C27" s="63"/>
      <c r="D27" s="64"/>
      <c r="E27" s="65"/>
      <c r="F27" s="274"/>
      <c r="P27" s="794"/>
      <c r="Q27" s="794"/>
      <c r="R27" s="794"/>
      <c r="S27" s="794"/>
    </row>
    <row r="28" spans="1:19" ht="14.9" customHeight="1">
      <c r="A28" s="431" t="s">
        <v>283</v>
      </c>
      <c r="B28" s="472" t="s">
        <v>270</v>
      </c>
      <c r="C28" s="476">
        <v>0.67</v>
      </c>
      <c r="D28" s="477">
        <v>0.64</v>
      </c>
      <c r="E28" s="478">
        <v>0.03</v>
      </c>
      <c r="F28" s="475">
        <v>4.8000000000000001E-2</v>
      </c>
      <c r="G28" s="764"/>
      <c r="H28" s="764"/>
      <c r="I28" s="18"/>
      <c r="J28" s="764"/>
      <c r="K28" s="764"/>
      <c r="L28" s="778"/>
      <c r="M28" s="764"/>
      <c r="N28" s="764"/>
      <c r="O28" s="764"/>
      <c r="P28" s="794"/>
      <c r="Q28" s="794"/>
      <c r="R28" s="794"/>
      <c r="S28" s="794"/>
    </row>
    <row r="29" spans="1:19" s="18" customFormat="1" ht="14.9" customHeight="1">
      <c r="A29" s="88" t="s">
        <v>284</v>
      </c>
      <c r="B29" s="62"/>
      <c r="C29" s="63"/>
      <c r="D29" s="64"/>
      <c r="E29" s="65"/>
      <c r="F29" s="274"/>
      <c r="P29" s="794"/>
      <c r="Q29" s="794"/>
      <c r="R29" s="794"/>
      <c r="S29" s="794"/>
    </row>
    <row r="30" spans="1:19" ht="14.9" customHeight="1">
      <c r="A30" s="72" t="s">
        <v>285</v>
      </c>
      <c r="B30" s="89" t="s">
        <v>270</v>
      </c>
      <c r="C30" s="92">
        <v>6.65</v>
      </c>
      <c r="D30" s="93">
        <v>8.9600000000000009</v>
      </c>
      <c r="E30" s="207">
        <v>-2.3199999999999998</v>
      </c>
      <c r="F30" s="43">
        <v>-0.25900000000000001</v>
      </c>
      <c r="G30" s="764"/>
      <c r="H30" s="764"/>
      <c r="I30" s="764"/>
      <c r="J30" s="764"/>
      <c r="K30" s="764"/>
      <c r="L30" s="778"/>
      <c r="M30" s="764"/>
      <c r="N30" s="764"/>
      <c r="O30" s="764"/>
      <c r="P30" s="794"/>
      <c r="Q30" s="794"/>
      <c r="R30" s="794"/>
      <c r="S30" s="794"/>
    </row>
    <row r="31" spans="1:19" ht="14.9" customHeight="1">
      <c r="A31" s="72" t="s">
        <v>286</v>
      </c>
      <c r="B31" s="89" t="s">
        <v>270</v>
      </c>
      <c r="C31" s="92">
        <v>4.0599999999999996</v>
      </c>
      <c r="D31" s="93">
        <v>4.66</v>
      </c>
      <c r="E31" s="207">
        <v>-0.6</v>
      </c>
      <c r="F31" s="43">
        <v>-0.13</v>
      </c>
      <c r="G31" s="764"/>
      <c r="H31" s="764"/>
      <c r="I31" s="764"/>
      <c r="J31" s="764"/>
      <c r="K31" s="764"/>
      <c r="L31" s="778"/>
      <c r="M31" s="764"/>
      <c r="N31" s="764"/>
      <c r="O31" s="764"/>
      <c r="P31" s="794"/>
      <c r="Q31" s="794"/>
      <c r="R31" s="794"/>
      <c r="S31" s="794"/>
    </row>
    <row r="32" spans="1:19" ht="14.9" customHeight="1">
      <c r="A32" s="318" t="s">
        <v>287</v>
      </c>
      <c r="B32" s="764"/>
      <c r="C32" s="764"/>
      <c r="D32" s="764"/>
      <c r="E32" s="764"/>
      <c r="F32" s="764"/>
      <c r="G32" s="764"/>
      <c r="H32" s="764"/>
      <c r="I32" s="764"/>
      <c r="J32" s="764"/>
      <c r="K32" s="764"/>
      <c r="L32" s="764"/>
      <c r="M32" s="764"/>
      <c r="N32" s="764"/>
      <c r="O32" s="764"/>
      <c r="P32" s="764"/>
      <c r="Q32" s="764"/>
      <c r="R32" s="764"/>
      <c r="S32" s="764"/>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284F-9286-467A-8BC6-256D87A73FFA}">
  <sheetPr>
    <tabColor rgb="FF00D3B7"/>
  </sheetPr>
  <dimension ref="A1:U69"/>
  <sheetViews>
    <sheetView showGridLines="0" topLeftCell="A28" zoomScaleNormal="100" workbookViewId="0">
      <selection activeCell="B66" sqref="B66"/>
    </sheetView>
  </sheetViews>
  <sheetFormatPr defaultColWidth="9.1796875" defaultRowHeight="14.9" customHeight="1"/>
  <cols>
    <col min="1" max="1" width="55.54296875" style="4" customWidth="1"/>
    <col min="2" max="6" width="13.54296875" style="4" customWidth="1"/>
    <col min="7" max="10" width="13.453125" style="4" customWidth="1"/>
    <col min="11" max="16384" width="9.1796875" style="4"/>
  </cols>
  <sheetData>
    <row r="1" spans="1:17" ht="40" customHeight="1">
      <c r="A1" s="87" t="s">
        <v>33</v>
      </c>
      <c r="B1" s="96"/>
      <c r="C1" s="96"/>
      <c r="D1" s="87"/>
      <c r="E1" s="96"/>
      <c r="F1" s="96"/>
      <c r="G1" s="764"/>
      <c r="H1" s="764"/>
      <c r="I1" s="764"/>
      <c r="J1" s="764"/>
      <c r="K1" s="764"/>
      <c r="L1" s="764"/>
      <c r="M1" s="764"/>
      <c r="N1" s="764"/>
      <c r="O1" s="764"/>
      <c r="P1" s="764"/>
      <c r="Q1" s="764"/>
    </row>
    <row r="2" spans="1:17" ht="40" customHeight="1" thickBot="1">
      <c r="A2" s="914" t="s">
        <v>288</v>
      </c>
      <c r="B2" s="914"/>
      <c r="C2" s="914"/>
      <c r="D2" s="917"/>
      <c r="E2" s="917"/>
      <c r="F2" s="917"/>
      <c r="G2" s="917"/>
      <c r="H2" s="917"/>
      <c r="I2" s="917"/>
      <c r="J2" s="902"/>
      <c r="K2" s="764"/>
      <c r="L2" s="764"/>
      <c r="M2" s="764"/>
      <c r="N2" s="764"/>
      <c r="O2" s="764"/>
      <c r="P2" s="764"/>
      <c r="Q2" s="764"/>
    </row>
    <row r="3" spans="1:17" ht="14.9" customHeight="1">
      <c r="A3" s="764"/>
      <c r="B3" s="764"/>
      <c r="C3" s="764"/>
      <c r="D3" s="764"/>
      <c r="E3" s="764"/>
      <c r="F3" s="764"/>
      <c r="G3" s="764"/>
      <c r="H3" s="764"/>
      <c r="I3" s="764"/>
      <c r="J3" s="764"/>
      <c r="K3" s="764"/>
      <c r="L3" s="764"/>
      <c r="M3" s="764"/>
      <c r="N3" s="764"/>
      <c r="O3" s="764"/>
      <c r="P3" s="764"/>
      <c r="Q3" s="764"/>
    </row>
    <row r="4" spans="1:17" ht="14.9" customHeight="1">
      <c r="A4" s="915" t="s">
        <v>289</v>
      </c>
      <c r="B4" s="915"/>
      <c r="C4" s="915"/>
      <c r="D4" s="915"/>
      <c r="E4" s="915"/>
      <c r="F4" s="915"/>
      <c r="G4" s="764"/>
      <c r="H4" s="764"/>
      <c r="I4" s="764"/>
      <c r="J4" s="764"/>
      <c r="K4" s="764"/>
      <c r="L4" s="764"/>
      <c r="M4" s="764"/>
      <c r="N4" s="764"/>
      <c r="O4" s="764"/>
      <c r="P4" s="764"/>
      <c r="Q4" s="764"/>
    </row>
    <row r="5" spans="1:17" ht="14.9" customHeight="1">
      <c r="A5" s="397"/>
      <c r="B5" s="400"/>
      <c r="C5" s="400" t="s">
        <v>36</v>
      </c>
      <c r="D5" s="480" t="s">
        <v>191</v>
      </c>
      <c r="E5" s="401" t="s">
        <v>38</v>
      </c>
      <c r="F5" s="401" t="s">
        <v>290</v>
      </c>
      <c r="G5" s="400" t="s">
        <v>291</v>
      </c>
      <c r="H5" s="480" t="s">
        <v>292</v>
      </c>
      <c r="I5" s="401" t="s">
        <v>38</v>
      </c>
      <c r="J5" s="401" t="s">
        <v>290</v>
      </c>
      <c r="K5" s="764"/>
      <c r="L5" s="778"/>
      <c r="M5" s="764"/>
      <c r="N5" s="764"/>
      <c r="O5" s="764"/>
      <c r="P5" s="764"/>
      <c r="Q5" s="764"/>
    </row>
    <row r="6" spans="1:17" ht="14.9" customHeight="1">
      <c r="A6" s="71" t="s">
        <v>40</v>
      </c>
      <c r="B6" s="46" t="s">
        <v>41</v>
      </c>
      <c r="C6" s="51">
        <v>237.3</v>
      </c>
      <c r="D6" s="52">
        <v>328.2</v>
      </c>
      <c r="E6" s="58">
        <v>-90.899999999999977</v>
      </c>
      <c r="F6" s="59">
        <v>-0.27696526508226688</v>
      </c>
      <c r="G6" s="51">
        <v>73.900000000000006</v>
      </c>
      <c r="H6" s="52">
        <v>116.89999999999998</v>
      </c>
      <c r="I6" s="58">
        <v>-42.999999999999972</v>
      </c>
      <c r="J6" s="59">
        <v>-0.36783575705731375</v>
      </c>
      <c r="K6" s="778"/>
      <c r="L6" s="778"/>
      <c r="M6" s="796"/>
      <c r="N6" s="796"/>
      <c r="O6" s="796"/>
      <c r="P6" s="796"/>
      <c r="Q6" s="796"/>
    </row>
    <row r="7" spans="1:17" ht="14.9" customHeight="1">
      <c r="A7" s="71" t="s">
        <v>293</v>
      </c>
      <c r="B7" s="46" t="s">
        <v>41</v>
      </c>
      <c r="C7" s="47">
        <v>154.4</v>
      </c>
      <c r="D7" s="48">
        <v>185.8</v>
      </c>
      <c r="E7" s="56">
        <v>-31.400000000000006</v>
      </c>
      <c r="F7" s="57">
        <v>-0.16899892357373522</v>
      </c>
      <c r="G7" s="47">
        <v>45.300000000000011</v>
      </c>
      <c r="H7" s="48">
        <v>66.400000000000006</v>
      </c>
      <c r="I7" s="56">
        <v>-21.099999999999994</v>
      </c>
      <c r="J7" s="57">
        <v>-0.3177710843373493</v>
      </c>
      <c r="K7" s="778"/>
      <c r="L7" s="778"/>
      <c r="M7" s="796"/>
      <c r="N7" s="796"/>
      <c r="O7" s="796"/>
      <c r="P7" s="796"/>
      <c r="Q7" s="796"/>
    </row>
    <row r="8" spans="1:17" ht="14.9" customHeight="1">
      <c r="A8" s="71" t="s">
        <v>230</v>
      </c>
      <c r="B8" s="46" t="s">
        <v>41</v>
      </c>
      <c r="C8" s="47">
        <v>154.4</v>
      </c>
      <c r="D8" s="48">
        <v>185.8</v>
      </c>
      <c r="E8" s="56">
        <v>-31.400000000000006</v>
      </c>
      <c r="F8" s="57">
        <v>-0.16899892357373522</v>
      </c>
      <c r="G8" s="47">
        <v>45.300000000000011</v>
      </c>
      <c r="H8" s="48">
        <v>66.400000000000006</v>
      </c>
      <c r="I8" s="56">
        <v>-21.099999999999994</v>
      </c>
      <c r="J8" s="57">
        <v>-0.3177710843373493</v>
      </c>
      <c r="K8" s="778"/>
      <c r="L8" s="778"/>
      <c r="M8" s="796"/>
      <c r="N8" s="796"/>
      <c r="O8" s="796"/>
      <c r="P8" s="796"/>
      <c r="Q8" s="796"/>
    </row>
    <row r="9" spans="1:17" ht="14.9" customHeight="1">
      <c r="A9" s="71" t="s">
        <v>294</v>
      </c>
      <c r="B9" s="46" t="s">
        <v>41</v>
      </c>
      <c r="C9" s="47">
        <v>132.69999999999999</v>
      </c>
      <c r="D9" s="48">
        <v>161.9</v>
      </c>
      <c r="E9" s="56">
        <v>-29.200000000000017</v>
      </c>
      <c r="F9" s="57">
        <v>-0.18035824583075982</v>
      </c>
      <c r="G9" s="47">
        <v>37.899999999999991</v>
      </c>
      <c r="H9" s="48">
        <v>56.5</v>
      </c>
      <c r="I9" s="56">
        <v>-18.600000000000009</v>
      </c>
      <c r="J9" s="57">
        <v>-0.32920353982300898</v>
      </c>
      <c r="K9" s="778"/>
      <c r="L9" s="778"/>
      <c r="M9" s="796"/>
      <c r="N9" s="796"/>
      <c r="O9" s="888"/>
      <c r="P9" s="796"/>
      <c r="Q9" s="796"/>
    </row>
    <row r="10" spans="1:17" ht="14.9" customHeight="1">
      <c r="A10" s="71" t="s">
        <v>232</v>
      </c>
      <c r="B10" s="46" t="s">
        <v>41</v>
      </c>
      <c r="C10" s="47">
        <v>132.69999999999999</v>
      </c>
      <c r="D10" s="48">
        <v>161.9</v>
      </c>
      <c r="E10" s="56">
        <v>-29.200000000000017</v>
      </c>
      <c r="F10" s="57">
        <v>-0.18035824583075982</v>
      </c>
      <c r="G10" s="47">
        <v>37.899999999999991</v>
      </c>
      <c r="H10" s="48">
        <v>56.5</v>
      </c>
      <c r="I10" s="56">
        <v>-18.600000000000009</v>
      </c>
      <c r="J10" s="57">
        <v>-0.32920353982300898</v>
      </c>
      <c r="K10" s="778"/>
      <c r="L10" s="778"/>
      <c r="M10" s="796"/>
      <c r="N10" s="796"/>
      <c r="O10" s="796"/>
      <c r="P10" s="796"/>
      <c r="Q10" s="796"/>
    </row>
    <row r="11" spans="1:17" ht="14.9" customHeight="1">
      <c r="A11" s="71" t="s">
        <v>295</v>
      </c>
      <c r="B11" s="46" t="s">
        <v>41</v>
      </c>
      <c r="C11" s="47">
        <v>361.9</v>
      </c>
      <c r="D11" s="48">
        <v>166.4</v>
      </c>
      <c r="E11" s="56">
        <v>195.49999999999997</v>
      </c>
      <c r="F11" s="57">
        <v>1.1748798076923075</v>
      </c>
      <c r="G11" s="47">
        <v>127.89999999999998</v>
      </c>
      <c r="H11" s="48">
        <v>97.700000000000031</v>
      </c>
      <c r="I11" s="56">
        <v>30.199999999999946</v>
      </c>
      <c r="J11" s="57">
        <v>0.30910951893551625</v>
      </c>
      <c r="K11" s="778"/>
      <c r="L11" s="764"/>
      <c r="M11" s="789"/>
      <c r="N11" s="796"/>
      <c r="O11" s="796"/>
      <c r="P11" s="796"/>
      <c r="Q11" s="796"/>
    </row>
    <row r="12" spans="1:17" ht="14.9" customHeight="1">
      <c r="A12" s="71" t="s">
        <v>296</v>
      </c>
      <c r="B12" s="46" t="s">
        <v>50</v>
      </c>
      <c r="C12" s="97">
        <v>0.65100000000000002</v>
      </c>
      <c r="D12" s="98">
        <v>0.56599999999999995</v>
      </c>
      <c r="E12" s="99" t="s">
        <v>297</v>
      </c>
      <c r="F12" s="57" t="s">
        <v>52</v>
      </c>
      <c r="G12" s="97">
        <v>0.61299999999999999</v>
      </c>
      <c r="H12" s="98">
        <v>0.56799999999999995</v>
      </c>
      <c r="I12" s="99" t="s">
        <v>298</v>
      </c>
      <c r="J12" s="57" t="s">
        <v>52</v>
      </c>
      <c r="K12" s="764"/>
      <c r="L12" s="764"/>
      <c r="M12" s="764"/>
      <c r="N12" s="796"/>
      <c r="O12" s="796"/>
      <c r="P12" s="796"/>
      <c r="Q12" s="796"/>
    </row>
    <row r="13" spans="1:17" ht="14.9" customHeight="1">
      <c r="A13" s="778"/>
      <c r="B13" s="778"/>
      <c r="C13" s="778"/>
      <c r="D13" s="778"/>
      <c r="E13" s="778"/>
      <c r="F13" s="778"/>
      <c r="G13" s="778"/>
      <c r="H13" s="778"/>
      <c r="I13" s="778"/>
      <c r="J13" s="764"/>
      <c r="K13" s="764"/>
      <c r="L13" s="764"/>
      <c r="M13" s="764"/>
      <c r="N13" s="796"/>
      <c r="O13" s="796"/>
      <c r="P13" s="796"/>
      <c r="Q13" s="796"/>
    </row>
    <row r="14" spans="1:17" ht="14.9" customHeight="1">
      <c r="A14" s="397"/>
      <c r="B14" s="400"/>
      <c r="C14" s="400" t="s">
        <v>70</v>
      </c>
      <c r="D14" s="480" t="s">
        <v>71</v>
      </c>
      <c r="E14" s="401" t="s">
        <v>38</v>
      </c>
      <c r="F14" s="401" t="s">
        <v>299</v>
      </c>
      <c r="G14" s="400" t="s">
        <v>70</v>
      </c>
      <c r="H14" s="400" t="s">
        <v>300</v>
      </c>
      <c r="I14" s="401" t="s">
        <v>38</v>
      </c>
      <c r="J14" s="401" t="s">
        <v>299</v>
      </c>
      <c r="K14" s="764"/>
      <c r="L14" s="764"/>
      <c r="M14" s="796"/>
      <c r="N14" s="796"/>
      <c r="O14" s="796"/>
      <c r="P14" s="796"/>
      <c r="Q14" s="796"/>
    </row>
    <row r="15" spans="1:17" ht="14.9" customHeight="1">
      <c r="A15" s="71" t="s">
        <v>301</v>
      </c>
      <c r="B15" s="46" t="s">
        <v>41</v>
      </c>
      <c r="C15" s="47">
        <v>1085</v>
      </c>
      <c r="D15" s="48">
        <v>856</v>
      </c>
      <c r="E15" s="56">
        <v>229</v>
      </c>
      <c r="F15" s="57">
        <v>0.2675233644859813</v>
      </c>
      <c r="G15" s="47">
        <v>1085</v>
      </c>
      <c r="H15" s="48">
        <v>943.9</v>
      </c>
      <c r="I15" s="56">
        <v>141.10000000000002</v>
      </c>
      <c r="J15" s="57">
        <v>0.14948617438287956</v>
      </c>
      <c r="K15" s="778"/>
      <c r="L15" s="764"/>
      <c r="M15" s="796"/>
      <c r="N15" s="796"/>
      <c r="O15" s="796"/>
      <c r="P15" s="796"/>
      <c r="Q15" s="796"/>
    </row>
    <row r="16" spans="1:17" ht="14.5" customHeight="1">
      <c r="A16" s="318" t="s">
        <v>198</v>
      </c>
      <c r="B16" s="764"/>
      <c r="C16" s="764"/>
      <c r="D16" s="764"/>
      <c r="E16" s="764"/>
      <c r="F16" s="764"/>
      <c r="G16" s="764"/>
      <c r="H16" s="764"/>
      <c r="I16" s="764"/>
      <c r="J16" s="764"/>
      <c r="K16" s="764"/>
      <c r="L16" s="764"/>
      <c r="M16" s="764"/>
      <c r="N16" s="764"/>
      <c r="O16" s="764"/>
      <c r="P16" s="764"/>
      <c r="Q16" s="764"/>
    </row>
    <row r="19" spans="1:17" ht="14.9" customHeight="1">
      <c r="A19" s="915" t="s">
        <v>302</v>
      </c>
      <c r="B19" s="915"/>
      <c r="C19" s="915"/>
      <c r="D19" s="915"/>
      <c r="E19" s="915"/>
      <c r="F19" s="764"/>
      <c r="G19" s="764"/>
      <c r="H19" s="764"/>
      <c r="I19" s="764"/>
      <c r="J19" s="764"/>
      <c r="K19" s="764"/>
      <c r="L19" s="764"/>
      <c r="M19" s="764"/>
      <c r="N19" s="764"/>
      <c r="O19" s="764"/>
      <c r="P19" s="764"/>
      <c r="Q19" s="764"/>
    </row>
    <row r="20" spans="1:17" ht="14.9" customHeight="1">
      <c r="A20" s="397"/>
      <c r="B20" s="400"/>
      <c r="C20" s="480" t="s">
        <v>303</v>
      </c>
      <c r="D20" s="480" t="s">
        <v>304</v>
      </c>
      <c r="E20" s="400" t="s">
        <v>38</v>
      </c>
      <c r="F20" s="400" t="s">
        <v>39</v>
      </c>
      <c r="G20" s="764"/>
      <c r="H20" s="764"/>
      <c r="I20" s="764"/>
      <c r="J20" s="764"/>
      <c r="K20" s="764"/>
      <c r="L20" s="764"/>
      <c r="M20" s="764"/>
      <c r="N20" s="764"/>
      <c r="O20" s="764"/>
      <c r="P20" s="764"/>
      <c r="Q20" s="764"/>
    </row>
    <row r="21" spans="1:17" ht="14.9" customHeight="1">
      <c r="A21" s="88" t="s">
        <v>305</v>
      </c>
      <c r="B21" s="204" t="s">
        <v>50</v>
      </c>
      <c r="C21" s="220">
        <v>0.8</v>
      </c>
      <c r="D21" s="896">
        <v>0.8</v>
      </c>
      <c r="E21" s="482" t="s">
        <v>306</v>
      </c>
      <c r="F21" s="482" t="s">
        <v>52</v>
      </c>
      <c r="G21" s="778"/>
      <c r="H21" s="778"/>
      <c r="I21" s="778"/>
      <c r="J21" s="778"/>
      <c r="K21" s="778"/>
      <c r="L21" s="778"/>
      <c r="M21" s="764"/>
      <c r="N21" s="778"/>
      <c r="O21" s="778"/>
      <c r="P21" s="778"/>
      <c r="Q21" s="778"/>
    </row>
    <row r="22" spans="1:17" ht="14.9" customHeight="1">
      <c r="A22" s="71" t="s">
        <v>307</v>
      </c>
      <c r="B22" s="88"/>
      <c r="C22" s="313"/>
      <c r="D22" s="147"/>
      <c r="E22" s="148"/>
      <c r="F22" s="290"/>
      <c r="G22" s="764"/>
      <c r="H22" s="778"/>
      <c r="I22" s="778"/>
      <c r="J22" s="778"/>
      <c r="K22" s="778"/>
      <c r="L22" s="778"/>
      <c r="M22" s="764"/>
      <c r="N22" s="778"/>
      <c r="O22" s="778"/>
      <c r="P22" s="778"/>
      <c r="Q22" s="778"/>
    </row>
    <row r="23" spans="1:17" ht="14.9" customHeight="1">
      <c r="A23" s="317" t="s">
        <v>308</v>
      </c>
      <c r="B23" s="120" t="s">
        <v>41</v>
      </c>
      <c r="C23" s="136">
        <v>14.7</v>
      </c>
      <c r="D23" s="897">
        <v>16.5</v>
      </c>
      <c r="E23" s="481">
        <v>-1.8000000000000007</v>
      </c>
      <c r="F23" s="57">
        <v>-0.10909090909090913</v>
      </c>
      <c r="G23" s="764"/>
      <c r="H23" s="778"/>
      <c r="I23" s="778"/>
      <c r="J23" s="778"/>
      <c r="K23" s="778"/>
      <c r="L23" s="778"/>
      <c r="M23" s="764"/>
      <c r="N23" s="778"/>
      <c r="O23" s="778"/>
      <c r="P23" s="778"/>
      <c r="Q23" s="778"/>
    </row>
    <row r="24" spans="1:17" ht="14.9" customHeight="1">
      <c r="A24" s="103" t="s">
        <v>309</v>
      </c>
      <c r="B24" s="120" t="s">
        <v>50</v>
      </c>
      <c r="C24" s="771">
        <v>3.99</v>
      </c>
      <c r="D24" s="898">
        <v>4.03</v>
      </c>
      <c r="E24" s="483" t="s">
        <v>310</v>
      </c>
      <c r="F24" s="484" t="s">
        <v>52</v>
      </c>
      <c r="G24" s="778"/>
      <c r="H24" s="778"/>
      <c r="I24" s="778"/>
      <c r="J24" s="778"/>
      <c r="K24" s="778"/>
      <c r="L24" s="778"/>
      <c r="M24" s="764"/>
      <c r="N24" s="778"/>
      <c r="O24" s="778"/>
      <c r="P24" s="778"/>
      <c r="Q24" s="778"/>
    </row>
    <row r="25" spans="1:17" ht="14.9" customHeight="1">
      <c r="A25" s="103" t="s">
        <v>311</v>
      </c>
      <c r="B25" s="135" t="s">
        <v>41</v>
      </c>
      <c r="C25" s="136">
        <v>1.3</v>
      </c>
      <c r="D25" s="897">
        <v>1.4</v>
      </c>
      <c r="E25" s="481">
        <v>-9.9999999999999867E-2</v>
      </c>
      <c r="F25" s="57">
        <v>-7.1428571428571341E-2</v>
      </c>
      <c r="G25" s="764"/>
      <c r="H25" s="778"/>
      <c r="I25" s="778"/>
      <c r="J25" s="778"/>
      <c r="K25" s="778"/>
      <c r="L25" s="778"/>
      <c r="M25" s="764"/>
      <c r="N25" s="778"/>
      <c r="O25" s="778"/>
      <c r="P25" s="778"/>
      <c r="Q25" s="778"/>
    </row>
    <row r="26" spans="1:17" ht="14.9" customHeight="1">
      <c r="A26" s="19" t="s">
        <v>312</v>
      </c>
      <c r="B26" s="764"/>
      <c r="C26" s="764"/>
      <c r="D26" s="764"/>
      <c r="E26" s="764"/>
      <c r="F26" s="764"/>
      <c r="G26" s="764"/>
      <c r="H26" s="778"/>
      <c r="I26" s="778"/>
      <c r="J26" s="778"/>
      <c r="K26" s="778"/>
      <c r="L26" s="778"/>
      <c r="M26" s="764"/>
      <c r="N26" s="764"/>
      <c r="O26" s="764"/>
      <c r="P26" s="764"/>
      <c r="Q26" s="764"/>
    </row>
    <row r="27" spans="1:17" ht="14.9" customHeight="1">
      <c r="A27" s="19"/>
      <c r="B27" s="764"/>
      <c r="C27" s="764"/>
      <c r="D27" s="764"/>
      <c r="E27" s="764"/>
      <c r="F27" s="764"/>
      <c r="G27" s="764"/>
      <c r="H27" s="778"/>
      <c r="I27" s="778"/>
      <c r="J27" s="778"/>
      <c r="K27" s="778"/>
      <c r="L27" s="778"/>
      <c r="M27" s="764"/>
      <c r="N27" s="764"/>
      <c r="O27" s="764"/>
      <c r="P27" s="764"/>
      <c r="Q27" s="764"/>
    </row>
    <row r="28" spans="1:17" ht="14.9" customHeight="1">
      <c r="A28" s="764"/>
      <c r="B28" s="764"/>
      <c r="C28" s="764"/>
      <c r="D28" s="764"/>
      <c r="E28" s="764"/>
      <c r="F28" s="764"/>
      <c r="G28" s="764"/>
      <c r="H28" s="778"/>
      <c r="I28" s="778"/>
      <c r="J28" s="778"/>
      <c r="K28" s="778"/>
      <c r="L28" s="778"/>
      <c r="M28" s="764"/>
      <c r="N28" s="764"/>
      <c r="O28" s="764"/>
      <c r="P28" s="764"/>
      <c r="Q28" s="764"/>
    </row>
    <row r="29" spans="1:17" ht="14.9" customHeight="1">
      <c r="A29" s="915" t="s">
        <v>313</v>
      </c>
      <c r="B29" s="915"/>
      <c r="C29" s="915"/>
      <c r="D29" s="915"/>
      <c r="E29" s="915"/>
      <c r="F29" s="915"/>
      <c r="G29" s="764"/>
      <c r="H29" s="764"/>
      <c r="I29" s="764"/>
      <c r="J29" s="764"/>
      <c r="K29" s="764"/>
      <c r="L29" s="764"/>
      <c r="M29" s="764"/>
      <c r="N29" s="764"/>
      <c r="O29" s="764"/>
      <c r="P29" s="764"/>
      <c r="Q29" s="764"/>
    </row>
    <row r="30" spans="1:17" ht="14.9" customHeight="1">
      <c r="A30" s="397"/>
      <c r="B30" s="400"/>
      <c r="C30" s="400" t="s">
        <v>70</v>
      </c>
      <c r="D30" s="480" t="s">
        <v>71</v>
      </c>
      <c r="E30" s="401" t="s">
        <v>38</v>
      </c>
      <c r="F30" s="401" t="s">
        <v>290</v>
      </c>
      <c r="G30" s="400" t="s">
        <v>70</v>
      </c>
      <c r="H30" s="480" t="s">
        <v>300</v>
      </c>
      <c r="I30" s="401" t="s">
        <v>38</v>
      </c>
      <c r="J30" s="401" t="s">
        <v>290</v>
      </c>
      <c r="K30" s="764"/>
      <c r="L30" s="778"/>
      <c r="M30" s="764"/>
      <c r="N30" s="764"/>
      <c r="O30" s="764"/>
      <c r="P30" s="764"/>
      <c r="Q30" s="764"/>
    </row>
    <row r="31" spans="1:17" s="18" customFormat="1" ht="14.9" customHeight="1">
      <c r="A31" s="88" t="s">
        <v>256</v>
      </c>
      <c r="B31" s="88"/>
      <c r="C31" s="47"/>
      <c r="D31" s="48"/>
      <c r="E31" s="56"/>
      <c r="F31" s="57"/>
      <c r="G31" s="47"/>
      <c r="H31" s="48"/>
      <c r="I31" s="56"/>
      <c r="J31" s="57"/>
      <c r="L31" s="212"/>
    </row>
    <row r="32" spans="1:17" s="18" customFormat="1" ht="14.9" customHeight="1">
      <c r="A32" s="71" t="s">
        <v>257</v>
      </c>
      <c r="B32" s="120" t="s">
        <v>314</v>
      </c>
      <c r="C32" s="346">
        <v>6259</v>
      </c>
      <c r="D32" s="347">
        <v>5125</v>
      </c>
      <c r="E32" s="139">
        <v>1134</v>
      </c>
      <c r="F32" s="57">
        <v>0.221</v>
      </c>
      <c r="G32" s="766">
        <v>6259</v>
      </c>
      <c r="H32" s="347">
        <v>5703</v>
      </c>
      <c r="I32" s="139">
        <v>556</v>
      </c>
      <c r="J32" s="57">
        <v>9.7000000000000003E-2</v>
      </c>
      <c r="L32" s="212"/>
    </row>
    <row r="33" spans="1:21" ht="14.9" customHeight="1">
      <c r="A33" s="284" t="s">
        <v>259</v>
      </c>
      <c r="B33" s="120" t="s">
        <v>314</v>
      </c>
      <c r="C33" s="348">
        <v>2505</v>
      </c>
      <c r="D33" s="349">
        <v>1568</v>
      </c>
      <c r="E33" s="150">
        <v>937</v>
      </c>
      <c r="F33" s="57">
        <v>0.59799999999999998</v>
      </c>
      <c r="G33" s="348">
        <v>2505</v>
      </c>
      <c r="H33" s="349">
        <v>1805</v>
      </c>
      <c r="I33" s="150">
        <v>700</v>
      </c>
      <c r="J33" s="57">
        <v>0.38800000000000001</v>
      </c>
      <c r="K33" s="764"/>
      <c r="L33" s="778"/>
      <c r="M33" s="778"/>
      <c r="N33" s="764"/>
      <c r="O33" s="764"/>
      <c r="P33" s="764"/>
      <c r="Q33" s="778"/>
      <c r="R33" s="778"/>
      <c r="S33" s="778"/>
      <c r="T33" s="778"/>
      <c r="U33" s="778"/>
    </row>
    <row r="34" spans="1:21" ht="14.9" customHeight="1">
      <c r="A34" s="338" t="s">
        <v>260</v>
      </c>
      <c r="B34" s="124" t="s">
        <v>314</v>
      </c>
      <c r="C34" s="350">
        <v>1278</v>
      </c>
      <c r="D34" s="345">
        <v>1215</v>
      </c>
      <c r="E34" s="393">
        <v>63</v>
      </c>
      <c r="F34" s="43">
        <v>5.1999999999999998E-2</v>
      </c>
      <c r="G34" s="350">
        <v>1278</v>
      </c>
      <c r="H34" s="345">
        <v>1215</v>
      </c>
      <c r="I34" s="393">
        <v>63</v>
      </c>
      <c r="J34" s="43">
        <v>5.1999999999999998E-2</v>
      </c>
      <c r="K34" s="764"/>
      <c r="L34" s="764"/>
      <c r="M34" s="764"/>
      <c r="N34" s="764"/>
      <c r="O34" s="764"/>
      <c r="P34" s="764"/>
      <c r="Q34" s="778"/>
      <c r="R34" s="778"/>
      <c r="S34" s="778"/>
      <c r="T34" s="778"/>
      <c r="U34" s="778"/>
    </row>
    <row r="35" spans="1:21" ht="14.9" customHeight="1">
      <c r="A35" s="388" t="s">
        <v>120</v>
      </c>
      <c r="B35" s="124" t="s">
        <v>314</v>
      </c>
      <c r="C35" s="174">
        <v>233</v>
      </c>
      <c r="D35" s="175">
        <v>170</v>
      </c>
      <c r="E35" s="393">
        <v>63</v>
      </c>
      <c r="F35" s="43">
        <v>0.37</v>
      </c>
      <c r="G35" s="174">
        <v>233</v>
      </c>
      <c r="H35" s="175">
        <v>170</v>
      </c>
      <c r="I35" s="393">
        <v>63</v>
      </c>
      <c r="J35" s="43">
        <v>0.37</v>
      </c>
      <c r="K35" s="764"/>
      <c r="L35" s="764"/>
      <c r="M35" s="764"/>
      <c r="N35" s="764"/>
      <c r="O35" s="764"/>
      <c r="P35" s="764"/>
      <c r="Q35" s="778"/>
      <c r="R35" s="778"/>
      <c r="S35" s="778"/>
      <c r="T35" s="778"/>
      <c r="U35" s="778"/>
    </row>
    <row r="36" spans="1:21" ht="14.9" customHeight="1">
      <c r="A36" s="389" t="s">
        <v>315</v>
      </c>
      <c r="B36" s="124" t="s">
        <v>314</v>
      </c>
      <c r="C36" s="350">
        <v>1001</v>
      </c>
      <c r="D36" s="345">
        <v>1001</v>
      </c>
      <c r="E36" s="393" t="s">
        <v>187</v>
      </c>
      <c r="F36" s="43" t="s">
        <v>264</v>
      </c>
      <c r="G36" s="350">
        <v>1001</v>
      </c>
      <c r="H36" s="345">
        <v>1001</v>
      </c>
      <c r="I36" s="393" t="s">
        <v>187</v>
      </c>
      <c r="J36" s="43" t="s">
        <v>264</v>
      </c>
      <c r="K36" s="764"/>
      <c r="L36" s="764"/>
      <c r="M36" s="764"/>
      <c r="N36" s="764"/>
      <c r="O36" s="764"/>
      <c r="P36" s="764"/>
      <c r="Q36" s="778"/>
      <c r="R36" s="778"/>
      <c r="S36" s="778"/>
      <c r="T36" s="778"/>
      <c r="U36" s="778"/>
    </row>
    <row r="37" spans="1:21" ht="14.9" customHeight="1">
      <c r="A37" s="389" t="s">
        <v>316</v>
      </c>
      <c r="B37" s="124" t="s">
        <v>314</v>
      </c>
      <c r="C37" s="341">
        <v>900</v>
      </c>
      <c r="D37" s="342">
        <v>900</v>
      </c>
      <c r="E37" s="393" t="s">
        <v>187</v>
      </c>
      <c r="F37" s="43" t="s">
        <v>264</v>
      </c>
      <c r="G37" s="341">
        <v>900</v>
      </c>
      <c r="H37" s="342">
        <v>900</v>
      </c>
      <c r="I37" s="393" t="s">
        <v>187</v>
      </c>
      <c r="J37" s="43" t="s">
        <v>264</v>
      </c>
      <c r="K37" s="764"/>
      <c r="L37" s="778"/>
      <c r="M37" s="764"/>
      <c r="N37" s="764"/>
      <c r="O37" s="764"/>
      <c r="P37" s="764"/>
      <c r="Q37" s="778"/>
      <c r="R37" s="778"/>
      <c r="S37" s="778"/>
      <c r="T37" s="778"/>
      <c r="U37" s="778"/>
    </row>
    <row r="38" spans="1:21" ht="14.9" customHeight="1">
      <c r="A38" s="388" t="s">
        <v>317</v>
      </c>
      <c r="B38" s="124" t="s">
        <v>314</v>
      </c>
      <c r="C38" s="341">
        <v>101</v>
      </c>
      <c r="D38" s="342">
        <v>101</v>
      </c>
      <c r="E38" s="393" t="s">
        <v>187</v>
      </c>
      <c r="F38" s="43" t="s">
        <v>264</v>
      </c>
      <c r="G38" s="341">
        <v>101</v>
      </c>
      <c r="H38" s="342">
        <v>101</v>
      </c>
      <c r="I38" s="393" t="s">
        <v>187</v>
      </c>
      <c r="J38" s="43" t="s">
        <v>264</v>
      </c>
      <c r="K38" s="764"/>
      <c r="L38" s="778"/>
      <c r="M38" s="764"/>
      <c r="N38" s="764"/>
      <c r="O38" s="764"/>
      <c r="P38" s="764"/>
      <c r="Q38" s="778"/>
      <c r="R38" s="778"/>
      <c r="S38" s="778"/>
      <c r="T38" s="778"/>
      <c r="U38" s="778"/>
    </row>
    <row r="39" spans="1:21" ht="14.9" customHeight="1">
      <c r="A39" s="390" t="s">
        <v>318</v>
      </c>
      <c r="B39" s="129" t="s">
        <v>314</v>
      </c>
      <c r="C39" s="343">
        <v>44</v>
      </c>
      <c r="D39" s="344">
        <v>44</v>
      </c>
      <c r="E39" s="393" t="s">
        <v>187</v>
      </c>
      <c r="F39" s="57" t="s">
        <v>264</v>
      </c>
      <c r="G39" s="343">
        <v>44</v>
      </c>
      <c r="H39" s="344">
        <v>44</v>
      </c>
      <c r="I39" s="393" t="s">
        <v>187</v>
      </c>
      <c r="J39" s="57" t="s">
        <v>264</v>
      </c>
      <c r="K39" s="764"/>
      <c r="L39" s="778"/>
      <c r="M39" s="764"/>
      <c r="N39" s="764"/>
      <c r="O39" s="764"/>
      <c r="P39" s="764"/>
      <c r="Q39" s="778"/>
      <c r="R39" s="778"/>
      <c r="S39" s="778"/>
      <c r="T39" s="778"/>
      <c r="U39" s="778"/>
    </row>
    <row r="40" spans="1:21" ht="14.9" customHeight="1">
      <c r="A40" s="339" t="s">
        <v>261</v>
      </c>
      <c r="B40" s="124" t="s">
        <v>314</v>
      </c>
      <c r="C40" s="172">
        <v>527</v>
      </c>
      <c r="D40" s="173">
        <v>353</v>
      </c>
      <c r="E40" s="139">
        <v>174</v>
      </c>
      <c r="F40" s="57">
        <v>0.49299999999999999</v>
      </c>
      <c r="G40" s="172">
        <v>527</v>
      </c>
      <c r="H40" s="173">
        <v>590</v>
      </c>
      <c r="I40" s="139">
        <v>-63</v>
      </c>
      <c r="J40" s="57">
        <v>-0.107</v>
      </c>
      <c r="K40" s="764"/>
      <c r="L40" s="778"/>
      <c r="M40" s="778"/>
      <c r="N40" s="764"/>
      <c r="O40" s="764"/>
      <c r="P40" s="764"/>
      <c r="Q40" s="778"/>
      <c r="R40" s="778"/>
      <c r="S40" s="778"/>
      <c r="T40" s="778"/>
      <c r="U40" s="778"/>
    </row>
    <row r="41" spans="1:21" ht="14.9" customHeight="1">
      <c r="A41" s="388" t="s">
        <v>120</v>
      </c>
      <c r="B41" s="124" t="s">
        <v>314</v>
      </c>
      <c r="C41" s="174">
        <v>292</v>
      </c>
      <c r="D41" s="175">
        <v>250</v>
      </c>
      <c r="E41" s="393">
        <v>42</v>
      </c>
      <c r="F41" s="57">
        <v>0.16800000000000001</v>
      </c>
      <c r="G41" s="174">
        <v>292</v>
      </c>
      <c r="H41" s="175">
        <v>355</v>
      </c>
      <c r="I41" s="393">
        <v>-63</v>
      </c>
      <c r="J41" s="57">
        <v>-0.17699999999999999</v>
      </c>
      <c r="K41" s="764"/>
      <c r="L41" s="778"/>
      <c r="M41" s="778"/>
      <c r="N41" s="764"/>
      <c r="O41" s="764"/>
      <c r="P41" s="764"/>
      <c r="Q41" s="778"/>
      <c r="R41" s="778"/>
      <c r="S41" s="778"/>
      <c r="T41" s="778"/>
      <c r="U41" s="778"/>
    </row>
    <row r="42" spans="1:21" ht="14.9" customHeight="1">
      <c r="A42" s="388" t="s">
        <v>122</v>
      </c>
      <c r="B42" s="124" t="s">
        <v>314</v>
      </c>
      <c r="C42" s="172">
        <v>52</v>
      </c>
      <c r="D42" s="173">
        <v>30</v>
      </c>
      <c r="E42" s="139">
        <v>22</v>
      </c>
      <c r="F42" s="57">
        <v>0.73299999999999998</v>
      </c>
      <c r="G42" s="172">
        <v>52</v>
      </c>
      <c r="H42" s="173">
        <v>52</v>
      </c>
      <c r="I42" s="393" t="s">
        <v>187</v>
      </c>
      <c r="J42" s="57" t="s">
        <v>264</v>
      </c>
      <c r="K42" s="764"/>
      <c r="L42" s="778"/>
      <c r="M42" s="764"/>
      <c r="N42" s="764"/>
      <c r="O42" s="764"/>
      <c r="P42" s="764"/>
      <c r="Q42" s="778"/>
      <c r="R42" s="778"/>
      <c r="S42" s="778"/>
      <c r="T42" s="778"/>
      <c r="U42" s="778"/>
    </row>
    <row r="43" spans="1:21" ht="14.9" customHeight="1">
      <c r="A43" s="391" t="s">
        <v>315</v>
      </c>
      <c r="B43" s="124" t="s">
        <v>314</v>
      </c>
      <c r="C43" s="172">
        <v>110</v>
      </c>
      <c r="D43" s="171" t="s">
        <v>187</v>
      </c>
      <c r="E43" s="732">
        <v>110</v>
      </c>
      <c r="F43" s="57" t="s">
        <v>264</v>
      </c>
      <c r="G43" s="172">
        <v>110</v>
      </c>
      <c r="H43" s="173">
        <v>110</v>
      </c>
      <c r="I43" s="393" t="s">
        <v>187</v>
      </c>
      <c r="J43" s="57" t="s">
        <v>264</v>
      </c>
      <c r="K43" s="764"/>
      <c r="L43" s="778"/>
      <c r="M43" s="764"/>
      <c r="N43" s="764"/>
      <c r="O43" s="764"/>
      <c r="P43" s="764"/>
      <c r="Q43" s="778"/>
      <c r="R43" s="778"/>
      <c r="S43" s="778"/>
      <c r="T43" s="778"/>
      <c r="U43" s="778"/>
    </row>
    <row r="44" spans="1:21" ht="15" customHeight="1">
      <c r="A44" s="388" t="s">
        <v>319</v>
      </c>
      <c r="B44" s="124" t="s">
        <v>314</v>
      </c>
      <c r="C44" s="174">
        <v>73</v>
      </c>
      <c r="D44" s="175">
        <v>73</v>
      </c>
      <c r="E44" s="393" t="s">
        <v>187</v>
      </c>
      <c r="F44" s="57" t="s">
        <v>264</v>
      </c>
      <c r="G44" s="174">
        <v>73</v>
      </c>
      <c r="H44" s="175">
        <v>73</v>
      </c>
      <c r="I44" s="393" t="s">
        <v>187</v>
      </c>
      <c r="J44" s="57" t="s">
        <v>264</v>
      </c>
      <c r="K44" s="764"/>
      <c r="L44" s="778"/>
      <c r="M44" s="764"/>
      <c r="N44" s="764"/>
      <c r="O44" s="764"/>
      <c r="P44" s="764"/>
      <c r="Q44" s="778"/>
      <c r="R44" s="778"/>
      <c r="S44" s="778"/>
      <c r="T44" s="778"/>
      <c r="U44" s="778"/>
    </row>
    <row r="45" spans="1:21" ht="15" customHeight="1">
      <c r="A45" s="339" t="s">
        <v>320</v>
      </c>
      <c r="B45" s="124" t="s">
        <v>314</v>
      </c>
      <c r="C45" s="174">
        <v>700</v>
      </c>
      <c r="D45" s="171" t="s">
        <v>187</v>
      </c>
      <c r="E45" s="393">
        <v>700</v>
      </c>
      <c r="F45" s="57" t="s">
        <v>264</v>
      </c>
      <c r="G45" s="174">
        <v>700</v>
      </c>
      <c r="H45" s="175" t="s">
        <v>187</v>
      </c>
      <c r="I45" s="393">
        <v>700</v>
      </c>
      <c r="J45" s="57" t="s">
        <v>264</v>
      </c>
      <c r="K45" s="764"/>
      <c r="L45" s="778"/>
      <c r="M45" s="764"/>
      <c r="N45" s="764"/>
      <c r="O45" s="764"/>
      <c r="P45" s="764"/>
      <c r="Q45" s="778"/>
      <c r="R45" s="778"/>
      <c r="S45" s="778"/>
      <c r="T45" s="778"/>
      <c r="U45" s="778"/>
    </row>
    <row r="46" spans="1:21" ht="14.9" customHeight="1">
      <c r="A46" s="284" t="s">
        <v>265</v>
      </c>
      <c r="B46" s="124" t="s">
        <v>314</v>
      </c>
      <c r="C46" s="174">
        <v>1390</v>
      </c>
      <c r="D46" s="175">
        <v>712</v>
      </c>
      <c r="E46" s="838">
        <v>678</v>
      </c>
      <c r="F46" s="57">
        <v>0.95199999999999996</v>
      </c>
      <c r="G46" s="174">
        <v>1390</v>
      </c>
      <c r="H46" s="175">
        <v>1327</v>
      </c>
      <c r="I46" s="838">
        <v>63</v>
      </c>
      <c r="J46" s="57">
        <v>4.7E-2</v>
      </c>
      <c r="K46" s="764"/>
      <c r="L46" s="778"/>
      <c r="M46" s="764"/>
      <c r="N46" s="764"/>
      <c r="O46" s="764"/>
      <c r="P46" s="764"/>
      <c r="Q46" s="778"/>
      <c r="R46" s="778"/>
      <c r="S46" s="778"/>
      <c r="T46" s="778"/>
      <c r="U46" s="778"/>
    </row>
    <row r="47" spans="1:21" ht="14.9" customHeight="1">
      <c r="A47" s="485" t="s">
        <v>321</v>
      </c>
      <c r="B47" s="486" t="s">
        <v>314</v>
      </c>
      <c r="C47" s="869">
        <v>2364</v>
      </c>
      <c r="D47" s="870">
        <v>2845</v>
      </c>
      <c r="E47" s="871">
        <v>-481</v>
      </c>
      <c r="F47" s="490">
        <v>-0.16900000000000001</v>
      </c>
      <c r="G47" s="869">
        <v>2364</v>
      </c>
      <c r="H47" s="870">
        <v>2571</v>
      </c>
      <c r="I47" s="871">
        <v>-207</v>
      </c>
      <c r="J47" s="490">
        <v>-8.1000000000000003E-2</v>
      </c>
      <c r="K47" s="764"/>
      <c r="L47" s="778"/>
      <c r="M47" s="764"/>
      <c r="N47" s="764"/>
      <c r="O47" s="764"/>
      <c r="P47" s="764"/>
      <c r="Q47" s="778"/>
      <c r="R47" s="778"/>
      <c r="S47" s="778"/>
      <c r="T47" s="778"/>
      <c r="U47" s="778"/>
    </row>
    <row r="48" spans="1:21" ht="14.9" customHeight="1">
      <c r="A48" s="88" t="s">
        <v>267</v>
      </c>
      <c r="B48" s="129"/>
      <c r="C48" s="739"/>
      <c r="D48" s="740"/>
      <c r="E48" s="130"/>
      <c r="F48" s="131"/>
      <c r="G48" s="739"/>
      <c r="H48" s="740"/>
      <c r="I48" s="130"/>
      <c r="J48" s="131"/>
      <c r="K48" s="764"/>
      <c r="L48" s="778"/>
      <c r="M48" s="764"/>
      <c r="N48" s="764"/>
      <c r="O48" s="764"/>
      <c r="P48" s="764"/>
      <c r="Q48" s="778"/>
      <c r="R48" s="778"/>
      <c r="S48" s="778"/>
      <c r="T48" s="778"/>
      <c r="U48" s="778"/>
    </row>
    <row r="49" spans="1:21" ht="14.9" customHeight="1">
      <c r="A49" s="71" t="s">
        <v>268</v>
      </c>
      <c r="B49" s="124" t="s">
        <v>314</v>
      </c>
      <c r="C49" s="174">
        <v>349</v>
      </c>
      <c r="D49" s="173">
        <v>349</v>
      </c>
      <c r="E49" s="393" t="s">
        <v>187</v>
      </c>
      <c r="F49" s="57" t="s">
        <v>264</v>
      </c>
      <c r="G49" s="174">
        <v>349</v>
      </c>
      <c r="H49" s="173">
        <v>349</v>
      </c>
      <c r="I49" s="393" t="s">
        <v>187</v>
      </c>
      <c r="J49" s="57" t="s">
        <v>264</v>
      </c>
      <c r="K49" s="764"/>
      <c r="L49" s="778"/>
      <c r="M49" s="764"/>
      <c r="N49" s="764"/>
      <c r="O49" s="764"/>
      <c r="P49" s="764"/>
      <c r="Q49" s="778"/>
      <c r="R49" s="778"/>
      <c r="S49" s="778"/>
      <c r="T49" s="778"/>
      <c r="U49" s="778"/>
    </row>
    <row r="50" spans="1:21" ht="14.9" customHeight="1">
      <c r="A50" s="284" t="s">
        <v>260</v>
      </c>
      <c r="B50" s="124" t="s">
        <v>314</v>
      </c>
      <c r="C50" s="174">
        <v>180</v>
      </c>
      <c r="D50" s="175">
        <v>180</v>
      </c>
      <c r="E50" s="393" t="s">
        <v>187</v>
      </c>
      <c r="F50" s="57" t="s">
        <v>264</v>
      </c>
      <c r="G50" s="174">
        <v>180</v>
      </c>
      <c r="H50" s="175">
        <v>180</v>
      </c>
      <c r="I50" s="393" t="s">
        <v>187</v>
      </c>
      <c r="J50" s="57" t="s">
        <v>264</v>
      </c>
      <c r="K50" s="764"/>
      <c r="L50" s="778"/>
      <c r="M50" s="764"/>
      <c r="N50" s="764"/>
      <c r="O50" s="764"/>
      <c r="P50" s="764"/>
      <c r="Q50" s="778"/>
      <c r="R50" s="778"/>
      <c r="S50" s="778"/>
      <c r="T50" s="778"/>
      <c r="U50" s="778"/>
    </row>
    <row r="51" spans="1:21" ht="14.9" customHeight="1">
      <c r="A51" s="284" t="s">
        <v>261</v>
      </c>
      <c r="B51" s="124" t="s">
        <v>314</v>
      </c>
      <c r="C51" s="174">
        <v>169</v>
      </c>
      <c r="D51" s="173">
        <v>169</v>
      </c>
      <c r="E51" s="393" t="s">
        <v>187</v>
      </c>
      <c r="F51" s="57" t="s">
        <v>264</v>
      </c>
      <c r="G51" s="174">
        <v>169</v>
      </c>
      <c r="H51" s="173">
        <v>169</v>
      </c>
      <c r="I51" s="393" t="s">
        <v>187</v>
      </c>
      <c r="J51" s="57" t="s">
        <v>264</v>
      </c>
      <c r="K51" s="764"/>
      <c r="L51" s="778"/>
      <c r="M51" s="764"/>
      <c r="N51" s="764"/>
      <c r="O51" s="764"/>
      <c r="P51" s="764"/>
      <c r="Q51" s="778"/>
      <c r="R51" s="778"/>
      <c r="S51" s="778"/>
      <c r="T51" s="778"/>
      <c r="U51" s="778"/>
    </row>
    <row r="52" spans="1:21" ht="14.9" customHeight="1">
      <c r="A52" s="397"/>
      <c r="B52" s="400"/>
      <c r="C52" s="400" t="s">
        <v>36</v>
      </c>
      <c r="D52" s="400" t="s">
        <v>37</v>
      </c>
      <c r="E52" s="401" t="s">
        <v>38</v>
      </c>
      <c r="F52" s="401" t="s">
        <v>290</v>
      </c>
      <c r="G52" s="400" t="s">
        <v>291</v>
      </c>
      <c r="H52" s="400" t="s">
        <v>322</v>
      </c>
      <c r="I52" s="401" t="s">
        <v>38</v>
      </c>
      <c r="J52" s="401" t="s">
        <v>290</v>
      </c>
      <c r="K52" s="764"/>
      <c r="L52" s="778"/>
      <c r="M52" s="764"/>
      <c r="N52" s="764"/>
      <c r="O52" s="764"/>
      <c r="P52" s="764"/>
      <c r="Q52" s="778"/>
      <c r="R52" s="778"/>
      <c r="S52" s="778"/>
      <c r="T52" s="778"/>
      <c r="U52" s="778"/>
    </row>
    <row r="53" spans="1:21" ht="14.9" customHeight="1">
      <c r="A53" s="88" t="s">
        <v>256</v>
      </c>
      <c r="B53" s="88"/>
      <c r="C53" s="47"/>
      <c r="D53" s="48"/>
      <c r="E53" s="56"/>
      <c r="F53" s="57"/>
      <c r="G53" s="47"/>
      <c r="H53" s="48"/>
      <c r="I53" s="56"/>
      <c r="J53" s="57"/>
      <c r="K53" s="764"/>
      <c r="L53" s="778"/>
      <c r="M53" s="764"/>
      <c r="N53" s="764"/>
      <c r="O53" s="764"/>
      <c r="P53" s="764"/>
      <c r="Q53" s="778"/>
      <c r="R53" s="778"/>
      <c r="S53" s="778"/>
      <c r="T53" s="778"/>
      <c r="U53" s="778"/>
    </row>
    <row r="54" spans="1:21" ht="14.9" customHeight="1">
      <c r="A54" s="71" t="s">
        <v>269</v>
      </c>
      <c r="B54" s="124" t="s">
        <v>270</v>
      </c>
      <c r="C54" s="141">
        <v>1.25</v>
      </c>
      <c r="D54" s="285" t="s">
        <v>323</v>
      </c>
      <c r="E54" s="133">
        <v>0.01</v>
      </c>
      <c r="F54" s="126">
        <v>1.2E-2</v>
      </c>
      <c r="G54" s="141">
        <v>0.36</v>
      </c>
      <c r="H54" s="285" t="s">
        <v>324</v>
      </c>
      <c r="I54" s="133">
        <v>0.05</v>
      </c>
      <c r="J54" s="126">
        <v>0.14699999999999999</v>
      </c>
      <c r="K54" s="764"/>
      <c r="L54" s="778"/>
      <c r="M54" s="778"/>
      <c r="N54" s="764"/>
      <c r="O54" s="764"/>
      <c r="P54" s="764"/>
      <c r="Q54" s="778"/>
      <c r="R54" s="778"/>
      <c r="S54" s="778"/>
      <c r="T54" s="778"/>
      <c r="U54" s="778"/>
    </row>
    <row r="55" spans="1:21" ht="14.9" customHeight="1">
      <c r="A55" s="299" t="s">
        <v>120</v>
      </c>
      <c r="B55" s="124" t="s">
        <v>270</v>
      </c>
      <c r="C55" s="141">
        <v>0.37</v>
      </c>
      <c r="D55" s="142">
        <v>0.34</v>
      </c>
      <c r="E55" s="133">
        <v>0.03</v>
      </c>
      <c r="F55" s="126">
        <v>9.1999999999999998E-2</v>
      </c>
      <c r="G55" s="141">
        <v>0.12</v>
      </c>
      <c r="H55" s="142">
        <v>0.08</v>
      </c>
      <c r="I55" s="733" t="s">
        <v>325</v>
      </c>
      <c r="J55" s="126">
        <v>0.56499999999999995</v>
      </c>
      <c r="K55" s="764"/>
      <c r="L55" s="778"/>
      <c r="M55" s="778"/>
      <c r="N55" s="764"/>
      <c r="O55" s="764"/>
      <c r="P55" s="764"/>
      <c r="Q55" s="778"/>
      <c r="R55" s="778"/>
      <c r="S55" s="778"/>
      <c r="T55" s="778"/>
      <c r="U55" s="778"/>
    </row>
    <row r="56" spans="1:21" ht="14.9" customHeight="1">
      <c r="A56" s="299" t="s">
        <v>315</v>
      </c>
      <c r="B56" s="124" t="s">
        <v>270</v>
      </c>
      <c r="C56" s="141">
        <v>0.67</v>
      </c>
      <c r="D56" s="285" t="s">
        <v>326</v>
      </c>
      <c r="E56" s="133">
        <v>-0.02</v>
      </c>
      <c r="F56" s="126">
        <v>-3.3000000000000002E-2</v>
      </c>
      <c r="G56" s="141">
        <v>0.17</v>
      </c>
      <c r="H56" s="142">
        <v>0.17</v>
      </c>
      <c r="I56" s="133">
        <v>0</v>
      </c>
      <c r="J56" s="126">
        <v>2.5000000000000001E-2</v>
      </c>
      <c r="K56" s="764"/>
      <c r="L56" s="778"/>
      <c r="M56" s="778"/>
      <c r="N56" s="764"/>
      <c r="O56" s="764"/>
      <c r="P56" s="764"/>
      <c r="Q56" s="778"/>
      <c r="R56" s="778"/>
      <c r="S56" s="778"/>
      <c r="T56" s="778"/>
      <c r="U56" s="778"/>
    </row>
    <row r="57" spans="1:21" ht="14.9" customHeight="1">
      <c r="A57" s="103" t="s">
        <v>316</v>
      </c>
      <c r="B57" s="124" t="s">
        <v>270</v>
      </c>
      <c r="C57" s="141">
        <v>0.38</v>
      </c>
      <c r="D57" s="285" t="s">
        <v>327</v>
      </c>
      <c r="E57" s="133">
        <v>-0.01</v>
      </c>
      <c r="F57" s="126">
        <v>-2.3E-2</v>
      </c>
      <c r="G57" s="141">
        <v>0.13</v>
      </c>
      <c r="H57" s="142">
        <v>0.11</v>
      </c>
      <c r="I57" s="133">
        <v>0.02</v>
      </c>
      <c r="J57" s="126">
        <v>0.191</v>
      </c>
      <c r="K57" s="764"/>
      <c r="L57" s="778"/>
      <c r="M57" s="778"/>
      <c r="N57" s="764"/>
      <c r="O57" s="764"/>
      <c r="P57" s="764"/>
      <c r="Q57" s="778"/>
      <c r="R57" s="778"/>
      <c r="S57" s="778"/>
      <c r="T57" s="778"/>
      <c r="U57" s="778"/>
    </row>
    <row r="58" spans="1:21" ht="14.9" customHeight="1">
      <c r="A58" s="103" t="s">
        <v>317</v>
      </c>
      <c r="B58" s="124" t="s">
        <v>270</v>
      </c>
      <c r="C58" s="141">
        <v>0.3</v>
      </c>
      <c r="D58" s="285" t="s">
        <v>324</v>
      </c>
      <c r="E58" s="133">
        <v>-0.01</v>
      </c>
      <c r="F58" s="126">
        <v>-4.5999999999999999E-2</v>
      </c>
      <c r="G58" s="141">
        <v>0.05</v>
      </c>
      <c r="H58" s="142">
        <v>0.06</v>
      </c>
      <c r="I58" s="733" t="s">
        <v>328</v>
      </c>
      <c r="J58" s="126">
        <v>-0.251</v>
      </c>
      <c r="K58" s="764"/>
      <c r="L58" s="778"/>
      <c r="M58" s="778"/>
      <c r="N58" s="764"/>
      <c r="O58" s="764"/>
      <c r="P58" s="764"/>
      <c r="Q58" s="778"/>
      <c r="R58" s="778"/>
      <c r="S58" s="778"/>
      <c r="T58" s="778"/>
      <c r="U58" s="778"/>
    </row>
    <row r="59" spans="1:21" ht="14.9" customHeight="1">
      <c r="A59" s="299" t="s">
        <v>318</v>
      </c>
      <c r="B59" s="124" t="s">
        <v>270</v>
      </c>
      <c r="C59" s="141">
        <v>0.2</v>
      </c>
      <c r="D59" s="142">
        <v>0.19</v>
      </c>
      <c r="E59" s="133">
        <v>0.01</v>
      </c>
      <c r="F59" s="126">
        <v>3.2000000000000001E-2</v>
      </c>
      <c r="G59" s="141">
        <v>0.06</v>
      </c>
      <c r="H59" s="142">
        <v>7.0000000000000007E-2</v>
      </c>
      <c r="I59" s="903" t="s">
        <v>329</v>
      </c>
      <c r="J59" s="126">
        <v>-2.5999999999999999E-2</v>
      </c>
      <c r="K59" s="764"/>
      <c r="L59" s="764"/>
      <c r="M59" s="764"/>
      <c r="N59" s="764"/>
      <c r="O59" s="764"/>
      <c r="P59" s="764"/>
      <c r="Q59" s="778"/>
      <c r="R59" s="778"/>
      <c r="S59" s="778"/>
      <c r="T59" s="778"/>
      <c r="U59" s="778"/>
    </row>
    <row r="60" spans="1:21" ht="14.9" customHeight="1">
      <c r="A60" s="71" t="s">
        <v>330</v>
      </c>
      <c r="B60" s="124" t="s">
        <v>50</v>
      </c>
      <c r="C60" s="134">
        <v>0.95199999999999996</v>
      </c>
      <c r="D60" s="285">
        <v>0.98899999999999999</v>
      </c>
      <c r="E60" s="125" t="s">
        <v>331</v>
      </c>
      <c r="F60" s="126" t="s">
        <v>52</v>
      </c>
      <c r="G60" s="134">
        <v>0.96199999999999997</v>
      </c>
      <c r="H60" s="285">
        <v>0.98799999999999999</v>
      </c>
      <c r="I60" s="125" t="s">
        <v>332</v>
      </c>
      <c r="J60" s="126" t="s">
        <v>52</v>
      </c>
      <c r="K60" s="764"/>
      <c r="L60" s="764"/>
      <c r="M60" s="764"/>
      <c r="N60" s="764"/>
      <c r="O60" s="764"/>
      <c r="P60" s="764"/>
      <c r="Q60" s="778"/>
      <c r="R60" s="778"/>
      <c r="S60" s="778"/>
      <c r="T60" s="778"/>
      <c r="U60" s="778"/>
    </row>
    <row r="61" spans="1:21" ht="14.9" customHeight="1">
      <c r="A61" s="71" t="s">
        <v>333</v>
      </c>
      <c r="B61" s="124" t="s">
        <v>50</v>
      </c>
      <c r="C61" s="134">
        <v>0.27300000000000002</v>
      </c>
      <c r="D61" s="285">
        <v>0.30599999999999999</v>
      </c>
      <c r="E61" s="125" t="s">
        <v>152</v>
      </c>
      <c r="F61" s="126" t="s">
        <v>52</v>
      </c>
      <c r="G61" s="134">
        <v>0.21199999999999999</v>
      </c>
      <c r="H61" s="285">
        <v>0.20200000000000001</v>
      </c>
      <c r="I61" s="125" t="s">
        <v>334</v>
      </c>
      <c r="J61" s="126" t="s">
        <v>52</v>
      </c>
      <c r="K61" s="764"/>
      <c r="L61" s="764"/>
      <c r="M61" s="764"/>
      <c r="N61" s="764"/>
      <c r="O61" s="764"/>
      <c r="P61" s="764"/>
      <c r="Q61" s="778"/>
      <c r="R61" s="778"/>
      <c r="S61" s="778"/>
      <c r="T61" s="778"/>
      <c r="U61" s="778"/>
    </row>
    <row r="62" spans="1:21" ht="14.9" customHeight="1">
      <c r="A62" s="485" t="s">
        <v>335</v>
      </c>
      <c r="B62" s="486" t="s">
        <v>336</v>
      </c>
      <c r="C62" s="487">
        <v>6.5</v>
      </c>
      <c r="D62" s="488">
        <v>7.1</v>
      </c>
      <c r="E62" s="489">
        <v>-0.6</v>
      </c>
      <c r="F62" s="490">
        <v>-8.2000000000000003E-2</v>
      </c>
      <c r="G62" s="487">
        <v>5.5</v>
      </c>
      <c r="H62" s="488">
        <v>6.3</v>
      </c>
      <c r="I62" s="489">
        <v>-0.8</v>
      </c>
      <c r="J62" s="490">
        <v>-0.127</v>
      </c>
      <c r="K62" s="764"/>
      <c r="L62" s="778"/>
      <c r="M62" s="764"/>
      <c r="N62" s="764"/>
      <c r="O62" s="764"/>
      <c r="P62" s="764"/>
      <c r="Q62" s="778"/>
      <c r="R62" s="778"/>
      <c r="S62" s="778"/>
      <c r="T62" s="778"/>
      <c r="U62" s="778"/>
    </row>
    <row r="63" spans="1:21" ht="14.9" customHeight="1">
      <c r="A63" s="88" t="s">
        <v>267</v>
      </c>
      <c r="B63" s="129"/>
      <c r="C63" s="739"/>
      <c r="D63" s="740"/>
      <c r="E63" s="130"/>
      <c r="F63" s="131"/>
      <c r="G63" s="739"/>
      <c r="H63" s="740"/>
      <c r="I63" s="130"/>
      <c r="J63" s="131"/>
      <c r="K63" s="764"/>
      <c r="L63" s="764"/>
      <c r="M63" s="764"/>
      <c r="N63" s="764"/>
      <c r="O63" s="764"/>
      <c r="P63" s="764"/>
      <c r="Q63" s="778"/>
      <c r="R63" s="778"/>
      <c r="S63" s="778"/>
      <c r="T63" s="778"/>
      <c r="U63" s="778"/>
    </row>
    <row r="64" spans="1:21" ht="14.9" customHeight="1">
      <c r="A64" s="71" t="s">
        <v>283</v>
      </c>
      <c r="B64" s="124" t="s">
        <v>270</v>
      </c>
      <c r="C64" s="141">
        <v>0.67</v>
      </c>
      <c r="D64" s="142">
        <v>0.64</v>
      </c>
      <c r="E64" s="133">
        <v>0.03</v>
      </c>
      <c r="F64" s="126">
        <v>4.8000000000000001E-2</v>
      </c>
      <c r="G64" s="141">
        <v>0.2</v>
      </c>
      <c r="H64" s="142">
        <v>0.16</v>
      </c>
      <c r="I64" s="133">
        <v>0.04</v>
      </c>
      <c r="J64" s="126">
        <v>0.24399999999999999</v>
      </c>
      <c r="K64" s="764"/>
      <c r="L64" s="778"/>
      <c r="M64" s="764"/>
      <c r="N64" s="764"/>
      <c r="O64" s="764"/>
      <c r="P64" s="764"/>
      <c r="Q64" s="778"/>
      <c r="R64" s="778"/>
      <c r="S64" s="778"/>
      <c r="T64" s="778"/>
      <c r="U64" s="778"/>
    </row>
    <row r="65" spans="1:21" ht="14.9" customHeight="1">
      <c r="A65" s="299" t="s">
        <v>337</v>
      </c>
      <c r="B65" s="124" t="s">
        <v>270</v>
      </c>
      <c r="C65" s="141">
        <v>0.57999999999999996</v>
      </c>
      <c r="D65" s="142">
        <v>0.56000000000000005</v>
      </c>
      <c r="E65" s="133">
        <v>0.02</v>
      </c>
      <c r="F65" s="126">
        <v>0.04</v>
      </c>
      <c r="G65" s="141">
        <v>0.16</v>
      </c>
      <c r="H65" s="142">
        <v>0.15</v>
      </c>
      <c r="I65" s="133">
        <v>0.01</v>
      </c>
      <c r="J65" s="126">
        <v>6.0999999999999999E-2</v>
      </c>
      <c r="K65" s="764"/>
      <c r="L65" s="778"/>
      <c r="M65" s="778"/>
      <c r="N65" s="764"/>
      <c r="O65" s="764"/>
      <c r="P65" s="764"/>
      <c r="Q65" s="778"/>
      <c r="R65" s="778"/>
      <c r="S65" s="778"/>
      <c r="T65" s="778"/>
      <c r="U65" s="778"/>
    </row>
    <row r="66" spans="1:21" ht="14.9" customHeight="1">
      <c r="A66" s="299" t="s">
        <v>319</v>
      </c>
      <c r="B66" s="124" t="s">
        <v>270</v>
      </c>
      <c r="C66" s="141">
        <v>0.09</v>
      </c>
      <c r="D66" s="142">
        <v>0.08</v>
      </c>
      <c r="E66" s="271">
        <v>0.01</v>
      </c>
      <c r="F66" s="126">
        <v>0.10299999999999999</v>
      </c>
      <c r="G66" s="141">
        <v>0.04</v>
      </c>
      <c r="H66" s="142">
        <v>0.01</v>
      </c>
      <c r="I66" s="271">
        <v>0.03</v>
      </c>
      <c r="J66" s="126">
        <v>3.1339999999999999</v>
      </c>
      <c r="K66" s="764"/>
      <c r="L66" s="778"/>
      <c r="M66" s="778"/>
      <c r="N66" s="764"/>
      <c r="O66" s="764"/>
      <c r="P66" s="764"/>
      <c r="Q66" s="778"/>
      <c r="R66" s="778"/>
      <c r="S66" s="778"/>
      <c r="T66" s="778"/>
      <c r="U66" s="778"/>
    </row>
    <row r="67" spans="1:21" ht="14.9" customHeight="1">
      <c r="A67" s="318" t="s">
        <v>198</v>
      </c>
      <c r="B67" s="797"/>
      <c r="C67" s="778"/>
      <c r="D67" s="764"/>
      <c r="E67" s="764"/>
      <c r="F67" s="764"/>
      <c r="G67" s="764"/>
      <c r="H67" s="764"/>
      <c r="I67" s="764"/>
      <c r="J67" s="764"/>
      <c r="K67" s="764"/>
      <c r="L67" s="764"/>
      <c r="M67" s="764"/>
      <c r="N67" s="764"/>
      <c r="O67" s="764"/>
      <c r="P67" s="764"/>
      <c r="Q67" s="764"/>
      <c r="R67" s="764"/>
      <c r="S67" s="764"/>
      <c r="T67" s="764"/>
      <c r="U67" s="764"/>
    </row>
    <row r="68" spans="1:21" ht="13">
      <c r="A68" s="318" t="s">
        <v>338</v>
      </c>
      <c r="B68" s="764"/>
      <c r="C68" s="764"/>
      <c r="D68" s="764"/>
      <c r="E68" s="764"/>
      <c r="F68" s="778"/>
      <c r="G68" s="764"/>
      <c r="H68" s="764"/>
      <c r="I68" s="764"/>
      <c r="J68" s="764"/>
      <c r="K68" s="764"/>
      <c r="L68" s="764"/>
      <c r="M68" s="764"/>
      <c r="N68" s="764"/>
      <c r="O68" s="764"/>
      <c r="P68" s="764"/>
      <c r="Q68" s="764"/>
      <c r="R68" s="764"/>
      <c r="S68" s="764"/>
      <c r="T68" s="764"/>
      <c r="U68" s="764"/>
    </row>
    <row r="69" spans="1:21" ht="14.9" customHeight="1">
      <c r="A69" s="764"/>
      <c r="B69" s="764"/>
      <c r="C69" s="764"/>
      <c r="D69" s="764"/>
      <c r="E69" s="764"/>
      <c r="F69" s="778"/>
      <c r="G69" s="764"/>
      <c r="H69" s="764"/>
      <c r="I69" s="764"/>
      <c r="J69" s="764"/>
      <c r="K69" s="764"/>
      <c r="L69" s="764"/>
      <c r="M69" s="764"/>
      <c r="N69" s="764"/>
      <c r="O69" s="764"/>
      <c r="P69" s="764"/>
      <c r="Q69" s="764"/>
      <c r="R69" s="764"/>
      <c r="S69" s="764"/>
      <c r="T69" s="764"/>
      <c r="U69" s="764"/>
    </row>
  </sheetData>
  <mergeCells count="6">
    <mergeCell ref="A29:F29"/>
    <mergeCell ref="A19:E19"/>
    <mergeCell ref="G2:I2"/>
    <mergeCell ref="A2:C2"/>
    <mergeCell ref="D2:F2"/>
    <mergeCell ref="A4:F4"/>
  </mergeCells>
  <pageMargins left="0.7" right="0.7" top="0.75" bottom="0.75" header="0.3" footer="0.3"/>
  <pageSetup paperSize="9" orientation="portrait" r:id="rId1"/>
  <ignoredErrors>
    <ignoredError sqref="D54 D58 D56:D57 I58 I55 H5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636D-DF90-409F-B561-93F1F10B44D5}">
  <sheetPr>
    <tabColor rgb="FF00B0F0"/>
  </sheetPr>
  <dimension ref="A1:S79"/>
  <sheetViews>
    <sheetView showGridLines="0" topLeftCell="A32" zoomScaleNormal="100" workbookViewId="0">
      <selection activeCell="B69" sqref="B69"/>
    </sheetView>
  </sheetViews>
  <sheetFormatPr defaultColWidth="9.1796875" defaultRowHeight="14.9" customHeight="1"/>
  <cols>
    <col min="1" max="1" width="55.54296875" style="4" customWidth="1"/>
    <col min="2" max="2" width="13.54296875" style="4" customWidth="1"/>
    <col min="3" max="6" width="14" style="4" customWidth="1"/>
    <col min="7" max="10" width="13.453125" style="4" customWidth="1"/>
    <col min="11" max="11" width="9.1796875" style="4"/>
    <col min="12" max="12" width="11.54296875" style="4" customWidth="1"/>
    <col min="13" max="13" width="9.1796875" style="4"/>
    <col min="14" max="14" width="12.1796875" style="4" bestFit="1" customWidth="1"/>
    <col min="15" max="16384" width="9.1796875" style="4"/>
  </cols>
  <sheetData>
    <row r="1" spans="1:17" ht="40" customHeight="1">
      <c r="A1" s="87" t="s">
        <v>33</v>
      </c>
      <c r="B1" s="96"/>
      <c r="C1" s="96"/>
      <c r="D1" s="96"/>
      <c r="E1" s="96"/>
      <c r="F1" s="96"/>
      <c r="G1" s="764"/>
      <c r="H1" s="764"/>
      <c r="I1" s="764"/>
      <c r="J1" s="764"/>
      <c r="K1" s="764"/>
      <c r="L1" s="764"/>
      <c r="M1" s="764"/>
      <c r="N1" s="764"/>
      <c r="O1" s="764"/>
      <c r="P1" s="764"/>
      <c r="Q1" s="764"/>
    </row>
    <row r="2" spans="1:17" ht="40" customHeight="1" thickBot="1">
      <c r="A2" s="914" t="s">
        <v>339</v>
      </c>
      <c r="B2" s="914"/>
      <c r="C2" s="914"/>
      <c r="D2" s="917"/>
      <c r="E2" s="917"/>
      <c r="F2" s="917"/>
      <c r="G2" s="917"/>
      <c r="H2" s="917"/>
      <c r="I2" s="917"/>
      <c r="J2" s="902"/>
      <c r="K2" s="764"/>
      <c r="L2" s="764"/>
      <c r="M2" s="764"/>
      <c r="N2" s="764"/>
      <c r="O2" s="764"/>
      <c r="P2" s="764"/>
      <c r="Q2" s="764"/>
    </row>
    <row r="3" spans="1:17" ht="14.9" customHeight="1">
      <c r="A3" s="764"/>
      <c r="B3" s="764"/>
      <c r="C3" s="764"/>
      <c r="D3" s="764"/>
      <c r="E3" s="764"/>
      <c r="F3" s="764"/>
      <c r="G3" s="764"/>
      <c r="H3" s="764"/>
      <c r="I3" s="764"/>
      <c r="J3" s="764"/>
      <c r="K3" s="764"/>
      <c r="L3" s="764"/>
      <c r="M3" s="764"/>
      <c r="N3" s="764"/>
      <c r="O3" s="764"/>
      <c r="P3" s="764"/>
      <c r="Q3" s="764"/>
    </row>
    <row r="4" spans="1:17" ht="14.9" customHeight="1">
      <c r="A4" s="915" t="s">
        <v>340</v>
      </c>
      <c r="B4" s="915"/>
      <c r="C4" s="915"/>
      <c r="D4" s="915"/>
      <c r="E4" s="915"/>
      <c r="F4" s="915"/>
      <c r="G4" s="764"/>
      <c r="H4" s="764"/>
      <c r="I4" s="764"/>
      <c r="J4" s="764"/>
      <c r="K4" s="764"/>
      <c r="L4" s="764"/>
      <c r="M4" s="764"/>
      <c r="N4" s="764"/>
      <c r="O4" s="764"/>
      <c r="P4" s="764"/>
      <c r="Q4" s="764"/>
    </row>
    <row r="5" spans="1:17" ht="14.9" customHeight="1">
      <c r="A5" s="397"/>
      <c r="B5" s="400"/>
      <c r="C5" s="400" t="s">
        <v>36</v>
      </c>
      <c r="D5" s="400" t="s">
        <v>37</v>
      </c>
      <c r="E5" s="401" t="s">
        <v>38</v>
      </c>
      <c r="F5" s="401" t="s">
        <v>290</v>
      </c>
      <c r="G5" s="400" t="s">
        <v>291</v>
      </c>
      <c r="H5" s="400" t="s">
        <v>322</v>
      </c>
      <c r="I5" s="401" t="s">
        <v>38</v>
      </c>
      <c r="J5" s="401" t="s">
        <v>290</v>
      </c>
      <c r="K5" s="778"/>
      <c r="L5" s="764"/>
      <c r="M5" s="764"/>
      <c r="N5" s="764"/>
      <c r="O5" s="764"/>
      <c r="P5" s="764"/>
      <c r="Q5" s="764"/>
    </row>
    <row r="6" spans="1:17" ht="14.9" customHeight="1">
      <c r="A6" s="71" t="s">
        <v>40</v>
      </c>
      <c r="B6" s="46" t="s">
        <v>41</v>
      </c>
      <c r="C6" s="51">
        <v>425.4</v>
      </c>
      <c r="D6" s="48">
        <v>397.2</v>
      </c>
      <c r="E6" s="58">
        <v>28.199999999999989</v>
      </c>
      <c r="F6" s="59">
        <v>7.0996978851963724E-2</v>
      </c>
      <c r="G6" s="51">
        <v>129.89999999999998</v>
      </c>
      <c r="H6" s="48">
        <v>151.89999999999998</v>
      </c>
      <c r="I6" s="58">
        <v>-22</v>
      </c>
      <c r="J6" s="59">
        <v>-0.14483212639894669</v>
      </c>
      <c r="K6" s="778"/>
      <c r="L6" s="764"/>
      <c r="M6" s="796"/>
      <c r="N6" s="796"/>
      <c r="O6" s="796"/>
      <c r="P6" s="796"/>
      <c r="Q6" s="796"/>
    </row>
    <row r="7" spans="1:17" ht="14.9" customHeight="1">
      <c r="A7" s="71" t="s">
        <v>293</v>
      </c>
      <c r="B7" s="46" t="s">
        <v>41</v>
      </c>
      <c r="C7" s="47">
        <v>128.69999999999999</v>
      </c>
      <c r="D7" s="48">
        <v>116.7</v>
      </c>
      <c r="E7" s="56">
        <v>11.999999999999986</v>
      </c>
      <c r="F7" s="57">
        <v>0.10282776349614384</v>
      </c>
      <c r="G7" s="47">
        <v>39.999999999999986</v>
      </c>
      <c r="H7" s="48">
        <v>34.100000000000009</v>
      </c>
      <c r="I7" s="56">
        <v>5.8999999999999773</v>
      </c>
      <c r="J7" s="57">
        <v>0.17302052785923683</v>
      </c>
      <c r="K7" s="778"/>
      <c r="L7" s="764"/>
      <c r="M7" s="796"/>
      <c r="N7" s="796"/>
      <c r="O7" s="796"/>
      <c r="P7" s="796"/>
      <c r="Q7" s="796"/>
    </row>
    <row r="8" spans="1:17" ht="14.9" customHeight="1">
      <c r="A8" s="71" t="s">
        <v>230</v>
      </c>
      <c r="B8" s="46" t="s">
        <v>41</v>
      </c>
      <c r="C8" s="47">
        <v>218.4</v>
      </c>
      <c r="D8" s="48">
        <v>39</v>
      </c>
      <c r="E8" s="56">
        <v>179.4</v>
      </c>
      <c r="F8" s="57">
        <v>4.6000000000000005</v>
      </c>
      <c r="G8" s="47">
        <v>61.800000000000011</v>
      </c>
      <c r="H8" s="48">
        <v>-18.399999999999999</v>
      </c>
      <c r="I8" s="56">
        <v>80.200000000000017</v>
      </c>
      <c r="J8" s="57" t="s">
        <v>52</v>
      </c>
      <c r="K8" s="778"/>
      <c r="L8" s="764"/>
      <c r="M8" s="796"/>
      <c r="N8" s="796"/>
      <c r="O8" s="796"/>
      <c r="P8" s="796"/>
      <c r="Q8" s="796"/>
    </row>
    <row r="9" spans="1:17" ht="14.9" customHeight="1">
      <c r="A9" s="71" t="s">
        <v>294</v>
      </c>
      <c r="B9" s="46" t="s">
        <v>41</v>
      </c>
      <c r="C9" s="47">
        <v>52.2</v>
      </c>
      <c r="D9" s="48">
        <v>47.3</v>
      </c>
      <c r="E9" s="56">
        <v>4.9000000000000057</v>
      </c>
      <c r="F9" s="57">
        <v>0.10359408033826652</v>
      </c>
      <c r="G9" s="47">
        <v>13.900000000000006</v>
      </c>
      <c r="H9" s="48">
        <v>10.299999999999997</v>
      </c>
      <c r="I9" s="56">
        <v>3.6000000000000085</v>
      </c>
      <c r="J9" s="57">
        <v>0.34951456310679702</v>
      </c>
      <c r="K9" s="778"/>
      <c r="L9" s="764"/>
      <c r="M9" s="796"/>
      <c r="N9" s="796"/>
      <c r="O9" s="796"/>
      <c r="P9" s="796"/>
      <c r="Q9" s="796"/>
    </row>
    <row r="10" spans="1:17" ht="14.9" customHeight="1">
      <c r="A10" s="71" t="s">
        <v>232</v>
      </c>
      <c r="B10" s="46" t="s">
        <v>41</v>
      </c>
      <c r="C10" s="47">
        <v>142</v>
      </c>
      <c r="D10" s="48">
        <v>-30.5</v>
      </c>
      <c r="E10" s="56">
        <v>172.5</v>
      </c>
      <c r="F10" s="57" t="s">
        <v>52</v>
      </c>
      <c r="G10" s="47">
        <v>35.799999999999997</v>
      </c>
      <c r="H10" s="48">
        <v>-42.4</v>
      </c>
      <c r="I10" s="56">
        <v>78.199999999999989</v>
      </c>
      <c r="J10" s="57" t="s">
        <v>52</v>
      </c>
      <c r="K10" s="778"/>
      <c r="L10" s="764"/>
      <c r="M10" s="796"/>
      <c r="N10" s="796"/>
      <c r="O10" s="796"/>
      <c r="P10" s="796"/>
      <c r="Q10" s="796"/>
    </row>
    <row r="11" spans="1:17" ht="14.9" customHeight="1">
      <c r="A11" s="71" t="s">
        <v>295</v>
      </c>
      <c r="B11" s="46" t="s">
        <v>41</v>
      </c>
      <c r="C11" s="47">
        <v>246.6</v>
      </c>
      <c r="D11" s="48">
        <v>178.5</v>
      </c>
      <c r="E11" s="56">
        <v>68.099999999999994</v>
      </c>
      <c r="F11" s="57">
        <v>0.38151260504201678</v>
      </c>
      <c r="G11" s="47">
        <v>84.700000000000045</v>
      </c>
      <c r="H11" s="48">
        <v>74.600000000000023</v>
      </c>
      <c r="I11" s="56">
        <v>10.100000000000023</v>
      </c>
      <c r="J11" s="57">
        <v>0.13538873994638095</v>
      </c>
      <c r="K11" s="778"/>
      <c r="L11" s="764"/>
      <c r="M11" s="796"/>
      <c r="N11" s="796"/>
      <c r="O11" s="796"/>
      <c r="P11" s="796"/>
      <c r="Q11" s="796"/>
    </row>
    <row r="12" spans="1:17" ht="14.9" customHeight="1">
      <c r="A12" s="71" t="s">
        <v>296</v>
      </c>
      <c r="B12" s="46" t="s">
        <v>50</v>
      </c>
      <c r="C12" s="97">
        <v>0.38300000000000001</v>
      </c>
      <c r="D12" s="98">
        <v>0.246</v>
      </c>
      <c r="E12" s="99" t="s">
        <v>341</v>
      </c>
      <c r="F12" s="57" t="s">
        <v>52</v>
      </c>
      <c r="G12" s="97">
        <v>0.36899999999999999</v>
      </c>
      <c r="H12" s="98">
        <v>0.16700000000000001</v>
      </c>
      <c r="I12" s="99" t="s">
        <v>342</v>
      </c>
      <c r="J12" s="57" t="s">
        <v>52</v>
      </c>
      <c r="K12" s="764"/>
      <c r="L12" s="764"/>
      <c r="M12" s="789"/>
      <c r="N12" s="796"/>
      <c r="O12" s="796"/>
      <c r="P12" s="796"/>
      <c r="Q12" s="796"/>
    </row>
    <row r="13" spans="1:17" ht="14.9" customHeight="1">
      <c r="A13" s="789"/>
      <c r="B13" s="789"/>
      <c r="C13" s="789"/>
      <c r="D13" s="789"/>
      <c r="E13" s="789"/>
      <c r="F13" s="789"/>
      <c r="G13" s="789"/>
      <c r="H13" s="789"/>
      <c r="I13" s="796"/>
      <c r="J13" s="764"/>
      <c r="K13" s="764"/>
      <c r="L13" s="764"/>
      <c r="M13" s="789"/>
      <c r="N13" s="796"/>
      <c r="O13" s="796"/>
      <c r="P13" s="796"/>
      <c r="Q13" s="796"/>
    </row>
    <row r="14" spans="1:17" ht="14.9" customHeight="1">
      <c r="A14" s="397"/>
      <c r="B14" s="400"/>
      <c r="C14" s="400" t="s">
        <v>300</v>
      </c>
      <c r="D14" s="480" t="s">
        <v>71</v>
      </c>
      <c r="E14" s="401" t="s">
        <v>38</v>
      </c>
      <c r="F14" s="401" t="s">
        <v>299</v>
      </c>
      <c r="G14" s="400" t="s">
        <v>70</v>
      </c>
      <c r="H14" s="400" t="s">
        <v>300</v>
      </c>
      <c r="I14" s="401" t="s">
        <v>38</v>
      </c>
      <c r="J14" s="401" t="s">
        <v>299</v>
      </c>
      <c r="K14" s="764"/>
      <c r="L14" s="764"/>
      <c r="M14" s="764"/>
      <c r="N14" s="796"/>
      <c r="O14" s="796"/>
      <c r="P14" s="796"/>
      <c r="Q14" s="796"/>
    </row>
    <row r="15" spans="1:17" ht="14.9" customHeight="1">
      <c r="A15" s="71" t="s">
        <v>301</v>
      </c>
      <c r="B15" s="46" t="s">
        <v>41</v>
      </c>
      <c r="C15" s="47">
        <v>1977.7</v>
      </c>
      <c r="D15" s="48">
        <v>1805.3</v>
      </c>
      <c r="E15" s="56">
        <v>172.40000000000009</v>
      </c>
      <c r="F15" s="57">
        <v>9.5496593363983875E-2</v>
      </c>
      <c r="G15" s="47">
        <v>1977.7</v>
      </c>
      <c r="H15" s="48">
        <v>1915.9</v>
      </c>
      <c r="I15" s="56">
        <v>61.799999999999955</v>
      </c>
      <c r="J15" s="57">
        <v>3.2256380813194818E-2</v>
      </c>
      <c r="K15" s="778"/>
      <c r="L15" s="764"/>
      <c r="M15" s="796"/>
      <c r="N15" s="796"/>
      <c r="O15" s="796"/>
      <c r="P15" s="796"/>
      <c r="Q15" s="796"/>
    </row>
    <row r="16" spans="1:17" ht="14.9" customHeight="1">
      <c r="A16" s="119"/>
      <c r="B16" s="146"/>
      <c r="C16" s="313"/>
      <c r="D16" s="147"/>
      <c r="E16" s="148"/>
      <c r="F16" s="149"/>
      <c r="G16" s="313"/>
      <c r="H16" s="147"/>
      <c r="I16" s="148"/>
      <c r="J16" s="149"/>
      <c r="K16" s="778"/>
      <c r="L16" s="764"/>
      <c r="M16" s="796"/>
      <c r="N16" s="796"/>
      <c r="O16" s="796"/>
      <c r="P16" s="796"/>
      <c r="Q16" s="796"/>
    </row>
    <row r="17" spans="1:19" ht="14.9" customHeight="1">
      <c r="A17" s="119"/>
      <c r="B17" s="146"/>
      <c r="C17" s="147"/>
      <c r="D17" s="147"/>
      <c r="E17" s="148"/>
      <c r="F17" s="149"/>
      <c r="G17" s="764"/>
      <c r="H17" s="796"/>
      <c r="I17" s="796"/>
      <c r="J17" s="764"/>
      <c r="K17" s="764"/>
      <c r="L17" s="764"/>
      <c r="M17" s="764"/>
      <c r="N17" s="764"/>
      <c r="O17" s="764"/>
      <c r="P17" s="764"/>
      <c r="Q17" s="764"/>
      <c r="R17" s="764"/>
      <c r="S17" s="764"/>
    </row>
    <row r="18" spans="1:19" ht="14.9" customHeight="1">
      <c r="A18" s="915" t="s">
        <v>343</v>
      </c>
      <c r="B18" s="915"/>
      <c r="C18" s="915"/>
      <c r="D18" s="915"/>
      <c r="E18" s="915"/>
      <c r="F18" s="114"/>
      <c r="G18" s="764"/>
      <c r="H18" s="764"/>
      <c r="I18" s="764"/>
      <c r="J18" s="764"/>
      <c r="K18" s="764"/>
      <c r="L18" s="764"/>
      <c r="M18" s="764"/>
      <c r="N18" s="764"/>
      <c r="O18" s="764"/>
      <c r="P18" s="764"/>
      <c r="Q18" s="764"/>
      <c r="R18" s="764"/>
      <c r="S18" s="764"/>
    </row>
    <row r="19" spans="1:19" ht="15">
      <c r="A19" s="397"/>
      <c r="B19" s="400"/>
      <c r="C19" s="480" t="s">
        <v>344</v>
      </c>
      <c r="D19" s="480" t="s">
        <v>345</v>
      </c>
      <c r="E19" s="400">
        <v>2022</v>
      </c>
      <c r="F19" s="114"/>
      <c r="G19" s="764"/>
      <c r="H19" s="764"/>
      <c r="I19" s="764"/>
      <c r="J19" s="764"/>
      <c r="K19" s="764"/>
      <c r="L19" s="764"/>
      <c r="M19" s="764"/>
      <c r="N19" s="779"/>
      <c r="O19" s="764"/>
      <c r="P19" s="764"/>
      <c r="Q19" s="764"/>
      <c r="R19" s="764"/>
      <c r="S19" s="764"/>
    </row>
    <row r="20" spans="1:19" s="18" customFormat="1" ht="14.9" customHeight="1">
      <c r="A20" s="88" t="s">
        <v>346</v>
      </c>
      <c r="B20" s="95" t="s">
        <v>50</v>
      </c>
      <c r="C20" s="879">
        <v>100</v>
      </c>
      <c r="D20" s="220">
        <v>100</v>
      </c>
      <c r="E20" s="879">
        <v>100</v>
      </c>
      <c r="F20" s="114"/>
      <c r="I20" s="212"/>
      <c r="J20" s="778"/>
      <c r="P20" s="782"/>
      <c r="Q20" s="782"/>
      <c r="R20" s="782"/>
      <c r="S20" s="782"/>
    </row>
    <row r="21" spans="1:19" s="18" customFormat="1" ht="14.9" customHeight="1">
      <c r="A21" s="88" t="s">
        <v>110</v>
      </c>
      <c r="B21" s="95"/>
      <c r="C21" s="880"/>
      <c r="D21" s="63"/>
      <c r="E21" s="880"/>
      <c r="F21" s="114"/>
      <c r="I21" s="213"/>
      <c r="J21" s="794"/>
      <c r="L21" s="212"/>
      <c r="P21" s="782"/>
      <c r="Q21" s="782"/>
      <c r="R21" s="782"/>
      <c r="S21" s="782"/>
    </row>
    <row r="22" spans="1:19" ht="14.9" customHeight="1">
      <c r="A22" s="71" t="s">
        <v>308</v>
      </c>
      <c r="B22" s="46" t="s">
        <v>41</v>
      </c>
      <c r="C22" s="881">
        <v>1584</v>
      </c>
      <c r="D22" s="115">
        <v>1429</v>
      </c>
      <c r="E22" s="881">
        <v>1345</v>
      </c>
      <c r="F22" s="114"/>
      <c r="G22" s="764"/>
      <c r="H22" s="764"/>
      <c r="I22" s="764"/>
      <c r="J22" s="764"/>
      <c r="K22" s="764"/>
      <c r="L22" s="778"/>
      <c r="M22" s="764"/>
      <c r="N22" s="764"/>
      <c r="O22" s="778"/>
      <c r="P22" s="782"/>
      <c r="Q22" s="782"/>
      <c r="R22" s="782"/>
      <c r="S22" s="782"/>
    </row>
    <row r="23" spans="1:19" ht="14.9" customHeight="1">
      <c r="A23" s="71" t="s">
        <v>347</v>
      </c>
      <c r="B23" s="46" t="s">
        <v>50</v>
      </c>
      <c r="C23" s="882">
        <v>5.080454545454546</v>
      </c>
      <c r="D23" s="234">
        <v>4.1390132960111963</v>
      </c>
      <c r="E23" s="882">
        <v>4.1268104089219335</v>
      </c>
      <c r="F23" s="114"/>
      <c r="G23" s="764"/>
      <c r="H23" s="764"/>
      <c r="I23" s="778"/>
      <c r="J23" s="778"/>
      <c r="K23" s="764"/>
      <c r="L23" s="778"/>
      <c r="M23" s="764"/>
      <c r="N23" s="764"/>
      <c r="O23" s="764"/>
      <c r="P23" s="782"/>
      <c r="Q23" s="782"/>
      <c r="R23" s="782"/>
      <c r="S23" s="782"/>
    </row>
    <row r="24" spans="1:19" ht="14.9" customHeight="1">
      <c r="A24" s="71" t="s">
        <v>311</v>
      </c>
      <c r="B24" s="46" t="s">
        <v>41</v>
      </c>
      <c r="C24" s="883">
        <v>79.3</v>
      </c>
      <c r="D24" s="117">
        <v>74.900000000000006</v>
      </c>
      <c r="E24" s="883">
        <v>67.8</v>
      </c>
      <c r="F24" s="114"/>
      <c r="G24" s="764"/>
      <c r="H24" s="764"/>
      <c r="I24" s="764"/>
      <c r="J24" s="764"/>
      <c r="K24" s="764"/>
      <c r="L24" s="778"/>
      <c r="M24" s="764"/>
      <c r="N24" s="764"/>
      <c r="O24" s="778"/>
      <c r="P24" s="782"/>
      <c r="Q24" s="782"/>
      <c r="R24" s="782"/>
      <c r="S24" s="782"/>
    </row>
    <row r="25" spans="1:19" ht="14.9" customHeight="1">
      <c r="A25" s="71" t="s">
        <v>348</v>
      </c>
      <c r="B25" s="46" t="s">
        <v>41</v>
      </c>
      <c r="C25" s="885">
        <v>28</v>
      </c>
      <c r="D25" s="281">
        <v>28</v>
      </c>
      <c r="E25" s="885">
        <v>28</v>
      </c>
      <c r="F25" s="114"/>
      <c r="G25" s="764"/>
      <c r="H25" s="764"/>
      <c r="I25" s="764"/>
      <c r="J25" s="764"/>
      <c r="K25" s="764"/>
      <c r="L25" s="778"/>
      <c r="M25" s="764"/>
      <c r="N25" s="764"/>
      <c r="O25" s="778"/>
      <c r="P25" s="782"/>
      <c r="Q25" s="782"/>
      <c r="R25" s="782"/>
      <c r="S25" s="782"/>
    </row>
    <row r="26" spans="1:19" ht="27">
      <c r="A26" s="71" t="s">
        <v>349</v>
      </c>
      <c r="B26" s="46" t="s">
        <v>41</v>
      </c>
      <c r="C26" s="887" t="s">
        <v>52</v>
      </c>
      <c r="D26" s="117">
        <v>16.399999999999999</v>
      </c>
      <c r="E26" s="883">
        <v>12.1</v>
      </c>
      <c r="F26" s="114"/>
      <c r="G26" s="764"/>
      <c r="H26" s="764"/>
      <c r="I26" s="764"/>
      <c r="J26" s="764"/>
      <c r="K26" s="764"/>
      <c r="L26" s="764"/>
      <c r="M26" s="764"/>
      <c r="N26" s="764"/>
      <c r="O26" s="778"/>
      <c r="P26" s="782"/>
      <c r="Q26" s="782"/>
      <c r="R26" s="782"/>
      <c r="S26" s="782"/>
    </row>
    <row r="27" spans="1:19" s="18" customFormat="1" ht="14.9" customHeight="1">
      <c r="A27" s="88" t="s">
        <v>350</v>
      </c>
      <c r="B27" s="95"/>
      <c r="C27" s="884"/>
      <c r="D27" s="118"/>
      <c r="E27" s="884"/>
      <c r="F27" s="114"/>
      <c r="H27" s="764"/>
      <c r="I27" s="794"/>
      <c r="J27" s="794"/>
      <c r="K27" s="764"/>
      <c r="L27" s="778"/>
      <c r="M27" s="764"/>
      <c r="N27" s="764"/>
      <c r="O27" s="764"/>
      <c r="P27" s="782"/>
      <c r="Q27" s="782"/>
      <c r="R27" s="782"/>
      <c r="S27" s="782"/>
    </row>
    <row r="28" spans="1:19" ht="14.9" customHeight="1">
      <c r="A28" s="71" t="s">
        <v>308</v>
      </c>
      <c r="B28" s="46" t="s">
        <v>41</v>
      </c>
      <c r="C28" s="881">
        <v>1332</v>
      </c>
      <c r="D28" s="115">
        <v>1183</v>
      </c>
      <c r="E28" s="881">
        <v>1097</v>
      </c>
      <c r="F28" s="114"/>
      <c r="G28" s="764"/>
      <c r="H28" s="764"/>
      <c r="I28" s="764"/>
      <c r="J28" s="764"/>
      <c r="K28" s="764"/>
      <c r="L28" s="764"/>
      <c r="M28" s="764"/>
      <c r="N28" s="764"/>
      <c r="O28" s="778"/>
      <c r="P28" s="782"/>
      <c r="Q28" s="782"/>
      <c r="R28" s="782"/>
      <c r="S28" s="782"/>
    </row>
    <row r="29" spans="1:19" ht="14.9" customHeight="1">
      <c r="A29" s="71" t="s">
        <v>309</v>
      </c>
      <c r="B29" s="46" t="s">
        <v>50</v>
      </c>
      <c r="C29" s="882">
        <v>5.09</v>
      </c>
      <c r="D29" s="234">
        <v>4.17</v>
      </c>
      <c r="E29" s="882">
        <v>4.16</v>
      </c>
      <c r="F29" s="114"/>
      <c r="G29" s="764"/>
      <c r="H29" s="18"/>
      <c r="I29" s="213"/>
      <c r="J29" s="764"/>
      <c r="K29" s="764"/>
      <c r="L29" s="778"/>
      <c r="M29" s="764"/>
      <c r="N29" s="764"/>
      <c r="O29" s="764"/>
      <c r="P29" s="782"/>
      <c r="Q29" s="782"/>
      <c r="R29" s="782"/>
      <c r="S29" s="782"/>
    </row>
    <row r="30" spans="1:19" ht="14.25" customHeight="1">
      <c r="A30" s="71" t="s">
        <v>311</v>
      </c>
      <c r="B30" s="46" t="s">
        <v>41</v>
      </c>
      <c r="C30" s="883">
        <v>67.599999999999994</v>
      </c>
      <c r="D30" s="117">
        <v>64.5</v>
      </c>
      <c r="E30" s="883">
        <v>58.5</v>
      </c>
      <c r="F30" s="114"/>
      <c r="G30" s="764"/>
      <c r="H30" s="764"/>
      <c r="I30" s="764"/>
      <c r="J30" s="764"/>
      <c r="K30" s="764"/>
      <c r="L30" s="782"/>
      <c r="M30" s="764"/>
      <c r="N30" s="764"/>
      <c r="O30" s="778"/>
      <c r="P30" s="782"/>
      <c r="Q30" s="782"/>
      <c r="R30" s="782"/>
      <c r="S30" s="782"/>
    </row>
    <row r="31" spans="1:19" ht="14.9" customHeight="1">
      <c r="A31" s="71" t="s">
        <v>351</v>
      </c>
      <c r="B31" s="46" t="s">
        <v>41</v>
      </c>
      <c r="C31" s="885">
        <v>28</v>
      </c>
      <c r="D31" s="281">
        <v>28</v>
      </c>
      <c r="E31" s="885">
        <v>28</v>
      </c>
      <c r="F31" s="114"/>
      <c r="G31" s="764"/>
      <c r="H31" s="764"/>
      <c r="I31" s="764"/>
      <c r="J31" s="764"/>
      <c r="K31" s="764"/>
      <c r="L31" s="778"/>
      <c r="M31" s="764"/>
      <c r="N31" s="764"/>
      <c r="O31" s="778"/>
      <c r="P31" s="782"/>
      <c r="Q31" s="782"/>
      <c r="R31" s="782"/>
      <c r="S31" s="782"/>
    </row>
    <row r="32" spans="1:19" ht="27">
      <c r="A32" s="319" t="s">
        <v>349</v>
      </c>
      <c r="B32" s="46" t="s">
        <v>41</v>
      </c>
      <c r="C32" s="883" t="s">
        <v>52</v>
      </c>
      <c r="D32" s="117">
        <v>15.2</v>
      </c>
      <c r="E32" s="883">
        <v>11</v>
      </c>
      <c r="F32" s="114"/>
      <c r="G32" s="764"/>
      <c r="H32" s="764"/>
      <c r="I32" s="764"/>
      <c r="J32" s="764"/>
      <c r="K32" s="764"/>
      <c r="L32" s="764"/>
      <c r="M32" s="764"/>
      <c r="N32" s="764"/>
      <c r="O32" s="778"/>
      <c r="P32" s="782"/>
      <c r="Q32" s="782"/>
      <c r="R32" s="782"/>
      <c r="S32" s="782"/>
    </row>
    <row r="33" spans="1:19" s="18" customFormat="1" ht="14.9" customHeight="1">
      <c r="A33" s="88" t="s">
        <v>352</v>
      </c>
      <c r="B33" s="95"/>
      <c r="C33" s="884"/>
      <c r="D33" s="118"/>
      <c r="E33" s="884"/>
      <c r="F33" s="114"/>
      <c r="H33" s="764"/>
      <c r="I33" s="764"/>
      <c r="J33" s="764"/>
      <c r="K33" s="764"/>
      <c r="L33" s="778"/>
      <c r="M33" s="764"/>
      <c r="N33" s="764"/>
      <c r="O33" s="764"/>
      <c r="P33" s="782"/>
      <c r="Q33" s="782"/>
      <c r="R33" s="782"/>
      <c r="S33" s="782"/>
    </row>
    <row r="34" spans="1:19" ht="14.9" customHeight="1">
      <c r="A34" s="71" t="s">
        <v>308</v>
      </c>
      <c r="B34" s="46" t="s">
        <v>41</v>
      </c>
      <c r="C34" s="881">
        <v>252</v>
      </c>
      <c r="D34" s="115">
        <v>246</v>
      </c>
      <c r="E34" s="881">
        <v>248</v>
      </c>
      <c r="F34" s="114"/>
      <c r="G34" s="764"/>
      <c r="H34" s="764"/>
      <c r="I34" s="778"/>
      <c r="J34" s="764"/>
      <c r="K34" s="764"/>
      <c r="L34" s="778"/>
      <c r="M34" s="764"/>
      <c r="N34" s="764"/>
      <c r="O34" s="778"/>
      <c r="P34" s="782"/>
      <c r="Q34" s="782"/>
      <c r="R34" s="782"/>
      <c r="S34" s="782"/>
    </row>
    <row r="35" spans="1:19" ht="14.9" customHeight="1">
      <c r="A35" s="71" t="s">
        <v>309</v>
      </c>
      <c r="B35" s="46" t="s">
        <v>50</v>
      </c>
      <c r="C35" s="882">
        <v>5.03</v>
      </c>
      <c r="D35" s="234">
        <v>3.99</v>
      </c>
      <c r="E35" s="882">
        <v>3.98</v>
      </c>
      <c r="F35" s="114"/>
      <c r="G35" s="764"/>
      <c r="H35" s="764"/>
      <c r="I35" s="778"/>
      <c r="J35" s="764"/>
      <c r="K35" s="764"/>
      <c r="L35" s="778"/>
      <c r="M35" s="18"/>
      <c r="N35" s="764"/>
      <c r="O35" s="764"/>
      <c r="P35" s="782"/>
      <c r="Q35" s="782"/>
      <c r="R35" s="782"/>
      <c r="S35" s="782"/>
    </row>
    <row r="36" spans="1:19" ht="14.9" customHeight="1">
      <c r="A36" s="71" t="s">
        <v>311</v>
      </c>
      <c r="B36" s="46" t="s">
        <v>41</v>
      </c>
      <c r="C36" s="883">
        <v>11.7</v>
      </c>
      <c r="D36" s="117">
        <v>10.4</v>
      </c>
      <c r="E36" s="883">
        <v>9.3000000000000007</v>
      </c>
      <c r="F36" s="114"/>
      <c r="G36" s="764"/>
      <c r="H36" s="764"/>
      <c r="I36" s="764"/>
      <c r="J36" s="764"/>
      <c r="K36" s="764"/>
      <c r="L36" s="778"/>
      <c r="M36" s="764"/>
      <c r="N36" s="764"/>
      <c r="O36" s="778"/>
      <c r="P36" s="782"/>
      <c r="Q36" s="782"/>
      <c r="R36" s="782"/>
      <c r="S36" s="782"/>
    </row>
    <row r="37" spans="1:19" ht="27">
      <c r="A37" s="319" t="s">
        <v>349</v>
      </c>
      <c r="B37" s="46" t="s">
        <v>41</v>
      </c>
      <c r="C37" s="887" t="s">
        <v>52</v>
      </c>
      <c r="D37" s="117">
        <v>1.2</v>
      </c>
      <c r="E37" s="883">
        <v>1.1000000000000001</v>
      </c>
      <c r="F37" s="114"/>
      <c r="G37" s="764"/>
      <c r="H37" s="764"/>
      <c r="I37" s="764"/>
      <c r="J37" s="764"/>
      <c r="K37" s="764"/>
      <c r="L37" s="764"/>
      <c r="M37" s="764"/>
      <c r="N37" s="764"/>
      <c r="O37" s="778"/>
      <c r="P37" s="782"/>
      <c r="Q37" s="782"/>
      <c r="R37" s="782"/>
      <c r="S37" s="782"/>
    </row>
    <row r="38" spans="1:19" ht="14.9" customHeight="1">
      <c r="A38" s="19" t="s">
        <v>353</v>
      </c>
      <c r="B38" s="764"/>
      <c r="C38" s="781"/>
      <c r="D38" s="781"/>
      <c r="E38" s="886"/>
      <c r="F38" s="764"/>
      <c r="G38" s="764"/>
      <c r="H38" s="764"/>
      <c r="I38" s="764"/>
      <c r="J38" s="764"/>
      <c r="K38" s="764"/>
      <c r="L38" s="764"/>
      <c r="M38" s="764"/>
      <c r="N38" s="764"/>
      <c r="O38" s="764"/>
      <c r="P38" s="764"/>
      <c r="Q38" s="764"/>
      <c r="R38" s="764"/>
      <c r="S38" s="764"/>
    </row>
    <row r="39" spans="1:19" ht="14.9" customHeight="1">
      <c r="A39" s="19" t="s">
        <v>354</v>
      </c>
      <c r="B39" s="764"/>
      <c r="C39" s="781"/>
      <c r="D39" s="781"/>
      <c r="E39" s="781"/>
      <c r="F39" s="764"/>
      <c r="G39" s="764"/>
      <c r="H39" s="764"/>
      <c r="I39" s="764"/>
      <c r="J39" s="764"/>
      <c r="K39" s="764"/>
      <c r="L39" s="764"/>
      <c r="M39" s="764"/>
      <c r="N39" s="764"/>
      <c r="O39" s="764"/>
      <c r="P39" s="764"/>
      <c r="Q39" s="764"/>
      <c r="R39" s="764"/>
      <c r="S39" s="764"/>
    </row>
    <row r="40" spans="1:19" ht="14.9" customHeight="1">
      <c r="A40" s="19"/>
      <c r="B40" s="764"/>
      <c r="C40" s="781"/>
      <c r="D40" s="781"/>
      <c r="E40" s="781"/>
      <c r="F40" s="764"/>
      <c r="G40" s="764"/>
      <c r="H40" s="764"/>
      <c r="I40" s="764"/>
      <c r="J40" s="764"/>
      <c r="K40" s="764"/>
      <c r="L40" s="764"/>
      <c r="M40" s="764"/>
      <c r="N40" s="764"/>
      <c r="O40" s="764"/>
      <c r="P40" s="764"/>
      <c r="Q40" s="764"/>
      <c r="R40" s="764"/>
      <c r="S40" s="764"/>
    </row>
    <row r="42" spans="1:19" ht="14.9" customHeight="1">
      <c r="A42" s="915" t="s">
        <v>355</v>
      </c>
      <c r="B42" s="915"/>
      <c r="C42" s="915"/>
      <c r="D42" s="915"/>
      <c r="E42" s="915"/>
      <c r="F42" s="915"/>
      <c r="G42" s="764"/>
      <c r="H42" s="764"/>
      <c r="I42" s="789"/>
      <c r="J42" s="764"/>
      <c r="K42" s="764"/>
      <c r="L42" s="764"/>
      <c r="M42" s="764"/>
      <c r="N42" s="764"/>
      <c r="O42" s="764"/>
      <c r="P42" s="764"/>
      <c r="Q42" s="764"/>
      <c r="R42" s="764"/>
      <c r="S42" s="764"/>
    </row>
    <row r="43" spans="1:19" ht="14.9" customHeight="1">
      <c r="A43" s="397"/>
      <c r="B43" s="400"/>
      <c r="C43" s="400" t="s">
        <v>70</v>
      </c>
      <c r="D43" s="400" t="s">
        <v>71</v>
      </c>
      <c r="E43" s="401" t="s">
        <v>38</v>
      </c>
      <c r="F43" s="401" t="s">
        <v>290</v>
      </c>
      <c r="G43" s="400" t="s">
        <v>70</v>
      </c>
      <c r="H43" s="400" t="s">
        <v>300</v>
      </c>
      <c r="I43" s="401" t="s">
        <v>38</v>
      </c>
      <c r="J43" s="401" t="s">
        <v>290</v>
      </c>
      <c r="K43" s="764"/>
      <c r="L43" s="764"/>
      <c r="M43" s="764"/>
      <c r="N43" s="764"/>
      <c r="O43" s="764"/>
      <c r="P43" s="764"/>
      <c r="Q43" s="764"/>
      <c r="R43" s="764"/>
      <c r="S43" s="764"/>
    </row>
    <row r="44" spans="1:19" ht="14.9" customHeight="1">
      <c r="A44" s="88" t="s">
        <v>256</v>
      </c>
      <c r="B44" s="95"/>
      <c r="C44" s="63"/>
      <c r="D44" s="64"/>
      <c r="E44" s="65"/>
      <c r="F44" s="66"/>
      <c r="G44" s="63"/>
      <c r="H44" s="64"/>
      <c r="I44" s="65"/>
      <c r="J44" s="66"/>
      <c r="K44" s="764"/>
      <c r="L44" s="764"/>
      <c r="M44" s="764"/>
      <c r="N44" s="764"/>
      <c r="O44" s="764"/>
      <c r="P44" s="764"/>
      <c r="Q44" s="764"/>
      <c r="R44" s="764"/>
      <c r="S44" s="764"/>
    </row>
    <row r="45" spans="1:19" ht="14.9" customHeight="1">
      <c r="A45" s="71" t="s">
        <v>356</v>
      </c>
      <c r="B45" s="46" t="s">
        <v>357</v>
      </c>
      <c r="C45" s="839">
        <v>128</v>
      </c>
      <c r="D45" s="840">
        <v>128</v>
      </c>
      <c r="E45" s="841">
        <v>1</v>
      </c>
      <c r="F45" s="57">
        <v>5.0000000000000001E-3</v>
      </c>
      <c r="G45" s="839">
        <v>128</v>
      </c>
      <c r="H45" s="840">
        <v>128</v>
      </c>
      <c r="I45" s="841">
        <v>0</v>
      </c>
      <c r="J45" s="57">
        <v>2E-3</v>
      </c>
      <c r="K45" s="764"/>
      <c r="L45" s="764"/>
      <c r="M45" s="764"/>
      <c r="N45" s="764"/>
      <c r="O45" s="764"/>
      <c r="P45" s="764"/>
      <c r="Q45" s="764"/>
      <c r="R45" s="764"/>
      <c r="S45" s="764"/>
    </row>
    <row r="46" spans="1:19" ht="14.9" customHeight="1">
      <c r="A46" s="71" t="s">
        <v>358</v>
      </c>
      <c r="B46" s="46" t="s">
        <v>359</v>
      </c>
      <c r="C46" s="872">
        <v>1845</v>
      </c>
      <c r="D46" s="873">
        <v>1825</v>
      </c>
      <c r="E46" s="841">
        <v>19</v>
      </c>
      <c r="F46" s="57">
        <v>1.0999999999999999E-2</v>
      </c>
      <c r="G46" s="872">
        <v>1845</v>
      </c>
      <c r="H46" s="873">
        <v>1839</v>
      </c>
      <c r="I46" s="841">
        <v>6</v>
      </c>
      <c r="J46" s="57">
        <v>3.0000000000000001E-3</v>
      </c>
      <c r="K46" s="764"/>
      <c r="L46" s="764"/>
      <c r="M46" s="764"/>
      <c r="N46" s="764"/>
      <c r="O46" s="764"/>
      <c r="P46" s="764"/>
      <c r="Q46" s="764"/>
      <c r="R46" s="764"/>
      <c r="S46" s="764"/>
    </row>
    <row r="47" spans="1:19" ht="14.9" customHeight="1">
      <c r="A47" s="71" t="s">
        <v>360</v>
      </c>
      <c r="B47" s="46" t="s">
        <v>359</v>
      </c>
      <c r="C47" s="839">
        <v>60</v>
      </c>
      <c r="D47" s="840">
        <v>35</v>
      </c>
      <c r="E47" s="841">
        <v>25</v>
      </c>
      <c r="F47" s="57">
        <v>0.70899999999999996</v>
      </c>
      <c r="G47" s="839">
        <v>60</v>
      </c>
      <c r="H47" s="840">
        <v>54</v>
      </c>
      <c r="I47" s="841">
        <v>6</v>
      </c>
      <c r="J47" s="57">
        <v>0.113</v>
      </c>
      <c r="K47" s="764"/>
      <c r="L47" s="764"/>
      <c r="M47" s="764"/>
      <c r="N47" s="764"/>
      <c r="O47" s="764"/>
      <c r="P47" s="764"/>
      <c r="Q47" s="764"/>
      <c r="R47" s="764"/>
      <c r="S47" s="764"/>
    </row>
    <row r="48" spans="1:19" ht="14.9" customHeight="1">
      <c r="A48" s="71" t="s">
        <v>361</v>
      </c>
      <c r="B48" s="46" t="s">
        <v>314</v>
      </c>
      <c r="C48" s="872">
        <v>1029</v>
      </c>
      <c r="D48" s="840">
        <v>588</v>
      </c>
      <c r="E48" s="841">
        <v>441</v>
      </c>
      <c r="F48" s="57">
        <v>0.749</v>
      </c>
      <c r="G48" s="872">
        <v>1029</v>
      </c>
      <c r="H48" s="840">
        <v>890</v>
      </c>
      <c r="I48" s="841">
        <v>139</v>
      </c>
      <c r="J48" s="57">
        <v>0.156</v>
      </c>
      <c r="K48" s="764"/>
      <c r="L48" s="764"/>
      <c r="M48" s="764"/>
      <c r="N48" s="764"/>
      <c r="O48" s="764"/>
      <c r="P48" s="764"/>
      <c r="Q48" s="764"/>
      <c r="R48" s="764"/>
      <c r="S48" s="764"/>
    </row>
    <row r="49" spans="1:19" ht="14.9" customHeight="1">
      <c r="A49" s="491" t="s">
        <v>362</v>
      </c>
      <c r="B49" s="492" t="s">
        <v>359</v>
      </c>
      <c r="C49" s="842">
        <v>609</v>
      </c>
      <c r="D49" s="843">
        <v>210</v>
      </c>
      <c r="E49" s="844">
        <v>399</v>
      </c>
      <c r="F49" s="495">
        <v>1.895</v>
      </c>
      <c r="G49" s="842">
        <v>609</v>
      </c>
      <c r="H49" s="843">
        <v>482</v>
      </c>
      <c r="I49" s="844">
        <v>127</v>
      </c>
      <c r="J49" s="495">
        <v>0.26300000000000001</v>
      </c>
      <c r="K49" s="764"/>
      <c r="L49" s="764"/>
      <c r="M49" s="764"/>
      <c r="N49" s="764"/>
      <c r="O49" s="764"/>
      <c r="P49" s="764"/>
      <c r="Q49" s="764"/>
      <c r="R49" s="764"/>
      <c r="S49" s="764"/>
    </row>
    <row r="50" spans="1:19" ht="14.9" customHeight="1">
      <c r="A50" s="88" t="s">
        <v>284</v>
      </c>
      <c r="B50" s="95"/>
      <c r="C50" s="845"/>
      <c r="D50" s="846"/>
      <c r="E50" s="847"/>
      <c r="F50" s="113"/>
      <c r="G50" s="845"/>
      <c r="H50" s="846"/>
      <c r="I50" s="847"/>
      <c r="J50" s="113"/>
      <c r="K50" s="764"/>
      <c r="L50" s="764"/>
      <c r="M50" s="764"/>
      <c r="N50" s="764"/>
      <c r="O50" s="764"/>
      <c r="P50" s="764"/>
      <c r="Q50" s="764"/>
      <c r="R50" s="764"/>
      <c r="S50" s="764"/>
    </row>
    <row r="51" spans="1:19" ht="14.9" customHeight="1">
      <c r="A51" s="71" t="s">
        <v>356</v>
      </c>
      <c r="B51" s="46" t="s">
        <v>357</v>
      </c>
      <c r="C51" s="839">
        <v>10</v>
      </c>
      <c r="D51" s="840">
        <v>10</v>
      </c>
      <c r="E51" s="841">
        <v>0</v>
      </c>
      <c r="F51" s="57">
        <v>3.0000000000000001E-3</v>
      </c>
      <c r="G51" s="839">
        <v>10</v>
      </c>
      <c r="H51" s="840">
        <v>10</v>
      </c>
      <c r="I51" s="841">
        <v>0</v>
      </c>
      <c r="J51" s="57">
        <v>1E-3</v>
      </c>
      <c r="K51" s="764"/>
      <c r="L51" s="764"/>
      <c r="M51" s="764"/>
      <c r="N51" s="764"/>
      <c r="O51" s="764"/>
      <c r="P51" s="764"/>
      <c r="Q51" s="764"/>
      <c r="R51" s="764"/>
      <c r="S51" s="764"/>
    </row>
    <row r="52" spans="1:19" ht="14.9" customHeight="1">
      <c r="A52" s="71" t="s">
        <v>358</v>
      </c>
      <c r="B52" s="46" t="s">
        <v>359</v>
      </c>
      <c r="C52" s="839">
        <v>625</v>
      </c>
      <c r="D52" s="840">
        <v>624</v>
      </c>
      <c r="E52" s="841">
        <v>1</v>
      </c>
      <c r="F52" s="57">
        <v>2E-3</v>
      </c>
      <c r="G52" s="839">
        <v>625</v>
      </c>
      <c r="H52" s="840">
        <v>624</v>
      </c>
      <c r="I52" s="841">
        <v>0</v>
      </c>
      <c r="J52" s="57">
        <v>1E-3</v>
      </c>
      <c r="K52" s="764"/>
      <c r="L52" s="764"/>
      <c r="M52" s="764"/>
      <c r="N52" s="764"/>
      <c r="O52" s="764"/>
      <c r="P52" s="764"/>
      <c r="Q52" s="764"/>
      <c r="R52" s="764"/>
      <c r="S52" s="764"/>
    </row>
    <row r="53" spans="1:19" ht="14.9" customHeight="1">
      <c r="A53" s="397"/>
      <c r="B53" s="400"/>
      <c r="C53" s="400" t="s">
        <v>36</v>
      </c>
      <c r="D53" s="400" t="s">
        <v>37</v>
      </c>
      <c r="E53" s="401" t="s">
        <v>38</v>
      </c>
      <c r="F53" s="401" t="s">
        <v>290</v>
      </c>
      <c r="G53" s="400" t="s">
        <v>291</v>
      </c>
      <c r="H53" s="400" t="s">
        <v>322</v>
      </c>
      <c r="I53" s="401" t="s">
        <v>38</v>
      </c>
      <c r="J53" s="401" t="s">
        <v>290</v>
      </c>
      <c r="K53" s="764"/>
      <c r="L53" s="764"/>
      <c r="M53" s="764"/>
      <c r="N53" s="764"/>
      <c r="O53" s="764"/>
      <c r="P53" s="764"/>
      <c r="Q53" s="764"/>
      <c r="R53" s="764"/>
      <c r="S53" s="764"/>
    </row>
    <row r="54" spans="1:19" s="18" customFormat="1" ht="14.9" customHeight="1">
      <c r="A54" s="88" t="s">
        <v>256</v>
      </c>
      <c r="B54" s="95"/>
      <c r="C54" s="63"/>
      <c r="D54" s="64"/>
      <c r="E54" s="65"/>
      <c r="F54" s="66"/>
      <c r="G54" s="63"/>
      <c r="H54" s="64"/>
      <c r="I54" s="65"/>
      <c r="J54" s="66"/>
      <c r="K54" s="212"/>
    </row>
    <row r="55" spans="1:19" ht="14.9" customHeight="1">
      <c r="A55" s="71" t="s">
        <v>363</v>
      </c>
      <c r="B55" s="46" t="s">
        <v>270</v>
      </c>
      <c r="C55" s="100">
        <v>7.03</v>
      </c>
      <c r="D55" s="101">
        <v>7.5</v>
      </c>
      <c r="E55" s="106">
        <v>-0.47</v>
      </c>
      <c r="F55" s="57">
        <v>-6.2E-2</v>
      </c>
      <c r="G55" s="100">
        <v>2.2200000000000002</v>
      </c>
      <c r="H55" s="101">
        <v>2.29</v>
      </c>
      <c r="I55" s="106">
        <v>-7.0000000000000007E-2</v>
      </c>
      <c r="J55" s="57">
        <v>-2.9000000000000001E-2</v>
      </c>
      <c r="K55" s="778"/>
      <c r="L55" s="778"/>
      <c r="M55" s="764"/>
      <c r="N55" s="764"/>
      <c r="O55" s="764"/>
      <c r="P55" s="788"/>
      <c r="Q55" s="788"/>
      <c r="R55" s="788"/>
      <c r="S55" s="788"/>
    </row>
    <row r="56" spans="1:19" ht="14.9" customHeight="1">
      <c r="A56" s="71" t="s">
        <v>364</v>
      </c>
      <c r="B56" s="46" t="s">
        <v>270</v>
      </c>
      <c r="C56" s="100">
        <v>2.31</v>
      </c>
      <c r="D56" s="101">
        <v>2.36</v>
      </c>
      <c r="E56" s="108">
        <v>-0.05</v>
      </c>
      <c r="F56" s="57">
        <v>-0.02</v>
      </c>
      <c r="G56" s="100">
        <v>0.7</v>
      </c>
      <c r="H56" s="101">
        <v>0.69</v>
      </c>
      <c r="I56" s="108">
        <v>0.01</v>
      </c>
      <c r="J56" s="57">
        <v>1.7999999999999999E-2</v>
      </c>
      <c r="K56" s="778"/>
      <c r="L56" s="778"/>
      <c r="M56" s="764"/>
      <c r="N56" s="764"/>
      <c r="O56" s="764"/>
      <c r="P56" s="788"/>
      <c r="Q56" s="788"/>
      <c r="R56" s="788"/>
      <c r="S56" s="788"/>
    </row>
    <row r="57" spans="1:19" ht="14.5" customHeight="1">
      <c r="A57" s="71" t="s">
        <v>365</v>
      </c>
      <c r="B57" s="46" t="s">
        <v>270</v>
      </c>
      <c r="C57" s="100">
        <v>4.72</v>
      </c>
      <c r="D57" s="101">
        <v>5.14</v>
      </c>
      <c r="E57" s="106">
        <v>-0.42</v>
      </c>
      <c r="F57" s="57">
        <v>-8.2000000000000003E-2</v>
      </c>
      <c r="G57" s="100">
        <v>1.52</v>
      </c>
      <c r="H57" s="101">
        <v>1.6</v>
      </c>
      <c r="I57" s="106">
        <v>-0.08</v>
      </c>
      <c r="J57" s="57">
        <v>-0.05</v>
      </c>
      <c r="K57" s="764"/>
      <c r="L57" s="778"/>
      <c r="M57" s="764"/>
      <c r="N57" s="764"/>
      <c r="O57" s="764"/>
      <c r="P57" s="788"/>
      <c r="Q57" s="788"/>
      <c r="R57" s="788"/>
      <c r="S57" s="788"/>
    </row>
    <row r="58" spans="1:19" ht="14.9" customHeight="1">
      <c r="A58" s="71" t="s">
        <v>366</v>
      </c>
      <c r="B58" s="46" t="s">
        <v>50</v>
      </c>
      <c r="C58" s="97">
        <v>3.6999999999999998E-2</v>
      </c>
      <c r="D58" s="98">
        <v>4.5999999999999999E-2</v>
      </c>
      <c r="E58" s="239" t="s">
        <v>367</v>
      </c>
      <c r="F58" s="99" t="s">
        <v>52</v>
      </c>
      <c r="G58" s="97">
        <v>3.5999999999999997E-2</v>
      </c>
      <c r="H58" s="98">
        <v>4.9000000000000002E-2</v>
      </c>
      <c r="I58" s="239" t="s">
        <v>368</v>
      </c>
      <c r="J58" s="99" t="s">
        <v>52</v>
      </c>
      <c r="K58" s="778"/>
      <c r="L58" s="764"/>
      <c r="M58" s="764"/>
      <c r="N58" s="764"/>
      <c r="O58" s="764"/>
      <c r="P58" s="788"/>
      <c r="Q58" s="788"/>
      <c r="R58" s="788"/>
      <c r="S58" s="788"/>
    </row>
    <row r="59" spans="1:19" ht="14.9" customHeight="1">
      <c r="A59" s="71" t="s">
        <v>369</v>
      </c>
      <c r="B59" s="46" t="s">
        <v>359</v>
      </c>
      <c r="C59" s="325">
        <v>41.5</v>
      </c>
      <c r="D59" s="326">
        <v>25.7</v>
      </c>
      <c r="E59" s="327">
        <v>15.7</v>
      </c>
      <c r="F59" s="57">
        <v>0.61199999999999999</v>
      </c>
      <c r="G59" s="325">
        <v>11.6</v>
      </c>
      <c r="H59" s="326">
        <v>11.4</v>
      </c>
      <c r="I59" s="327">
        <v>0.2</v>
      </c>
      <c r="J59" s="57">
        <v>1.6E-2</v>
      </c>
      <c r="K59" s="778"/>
      <c r="L59" s="764"/>
      <c r="M59" s="764"/>
      <c r="N59" s="764"/>
      <c r="O59" s="764"/>
      <c r="P59" s="788"/>
      <c r="Q59" s="788"/>
      <c r="R59" s="788"/>
      <c r="S59" s="788"/>
    </row>
    <row r="60" spans="1:19" ht="14.9" customHeight="1">
      <c r="A60" s="71" t="s">
        <v>370</v>
      </c>
      <c r="B60" s="46" t="s">
        <v>359</v>
      </c>
      <c r="C60" s="328">
        <v>19.600000000000001</v>
      </c>
      <c r="D60" s="329">
        <v>19.399999999999999</v>
      </c>
      <c r="E60" s="330">
        <v>0.2</v>
      </c>
      <c r="F60" s="109">
        <v>1.0999999999999999E-2</v>
      </c>
      <c r="G60" s="328">
        <v>6.3</v>
      </c>
      <c r="H60" s="329">
        <v>8.1999999999999993</v>
      </c>
      <c r="I60" s="336">
        <v>-1.9</v>
      </c>
      <c r="J60" s="107">
        <v>-0.23300000000000001</v>
      </c>
      <c r="K60" s="778"/>
      <c r="L60" s="764"/>
      <c r="M60" s="764"/>
      <c r="N60" s="764"/>
      <c r="O60" s="764"/>
      <c r="P60" s="788"/>
      <c r="Q60" s="788"/>
      <c r="R60" s="788"/>
      <c r="S60" s="788"/>
    </row>
    <row r="61" spans="1:19" ht="14.9" customHeight="1">
      <c r="A61" s="71" t="s">
        <v>371</v>
      </c>
      <c r="B61" s="46" t="s">
        <v>314</v>
      </c>
      <c r="C61" s="115">
        <v>430</v>
      </c>
      <c r="D61" s="116">
        <v>387</v>
      </c>
      <c r="E61" s="208">
        <v>43</v>
      </c>
      <c r="F61" s="102">
        <v>0.112</v>
      </c>
      <c r="G61" s="115">
        <v>141</v>
      </c>
      <c r="H61" s="116">
        <v>131</v>
      </c>
      <c r="I61" s="208">
        <v>9</v>
      </c>
      <c r="J61" s="102">
        <v>7.0000000000000007E-2</v>
      </c>
      <c r="K61" s="778"/>
      <c r="L61" s="778"/>
      <c r="M61" s="764"/>
      <c r="N61" s="764"/>
      <c r="O61" s="764"/>
      <c r="P61" s="788"/>
      <c r="Q61" s="788"/>
      <c r="R61" s="788"/>
      <c r="S61" s="788"/>
    </row>
    <row r="62" spans="1:19" ht="14.9" customHeight="1">
      <c r="A62" s="71" t="s">
        <v>372</v>
      </c>
      <c r="B62" s="46" t="s">
        <v>373</v>
      </c>
      <c r="C62" s="237">
        <v>43</v>
      </c>
      <c r="D62" s="238">
        <v>63</v>
      </c>
      <c r="E62" s="239">
        <v>-20</v>
      </c>
      <c r="F62" s="107">
        <v>-0.314</v>
      </c>
      <c r="G62" s="237">
        <v>44</v>
      </c>
      <c r="H62" s="238">
        <v>63</v>
      </c>
      <c r="I62" s="239">
        <v>-19</v>
      </c>
      <c r="J62" s="107">
        <v>-0.29899999999999999</v>
      </c>
      <c r="K62" s="778"/>
      <c r="L62" s="778"/>
      <c r="M62" s="764"/>
      <c r="N62" s="798"/>
      <c r="O62" s="764"/>
      <c r="P62" s="788"/>
      <c r="Q62" s="788"/>
      <c r="R62" s="788"/>
      <c r="S62" s="788"/>
    </row>
    <row r="63" spans="1:19" ht="14.9" customHeight="1">
      <c r="A63" s="71" t="s">
        <v>279</v>
      </c>
      <c r="B63" s="46" t="s">
        <v>374</v>
      </c>
      <c r="C63" s="104">
        <v>0.95</v>
      </c>
      <c r="D63" s="105">
        <v>1.21</v>
      </c>
      <c r="E63" s="106">
        <v>-0.26</v>
      </c>
      <c r="F63" s="107">
        <v>-0.217</v>
      </c>
      <c r="G63" s="104">
        <v>0.37</v>
      </c>
      <c r="H63" s="105">
        <v>0.28000000000000003</v>
      </c>
      <c r="I63" s="106">
        <v>0.09</v>
      </c>
      <c r="J63" s="107">
        <v>0.314</v>
      </c>
      <c r="K63" s="764"/>
      <c r="L63" s="778"/>
      <c r="M63" s="764"/>
      <c r="N63" s="764"/>
      <c r="O63" s="764"/>
      <c r="P63" s="788"/>
      <c r="Q63" s="788"/>
      <c r="R63" s="788"/>
      <c r="S63" s="788"/>
    </row>
    <row r="64" spans="1:19" ht="14.9" customHeight="1">
      <c r="A64" s="71" t="s">
        <v>281</v>
      </c>
      <c r="B64" s="46" t="s">
        <v>375</v>
      </c>
      <c r="C64" s="331">
        <v>74</v>
      </c>
      <c r="D64" s="332">
        <v>145</v>
      </c>
      <c r="E64" s="333">
        <v>-71</v>
      </c>
      <c r="F64" s="298">
        <v>-0.48799999999999999</v>
      </c>
      <c r="G64" s="331">
        <v>41</v>
      </c>
      <c r="H64" s="332">
        <v>19</v>
      </c>
      <c r="I64" s="333">
        <v>22</v>
      </c>
      <c r="J64" s="298">
        <v>1.1359999999999999</v>
      </c>
      <c r="K64" s="788"/>
      <c r="L64" s="778"/>
      <c r="M64" s="764"/>
      <c r="N64" s="764"/>
      <c r="O64" s="764"/>
      <c r="P64" s="788"/>
      <c r="Q64" s="788"/>
      <c r="R64" s="788"/>
      <c r="S64" s="788"/>
    </row>
    <row r="65" spans="1:19" ht="14.9" customHeight="1">
      <c r="A65" s="491" t="s">
        <v>376</v>
      </c>
      <c r="B65" s="492" t="s">
        <v>270</v>
      </c>
      <c r="C65" s="493">
        <v>0.17</v>
      </c>
      <c r="D65" s="494">
        <v>0.2</v>
      </c>
      <c r="E65" s="767">
        <v>-0.03</v>
      </c>
      <c r="F65" s="495">
        <v>-0.159</v>
      </c>
      <c r="G65" s="493">
        <v>0.05</v>
      </c>
      <c r="H65" s="494">
        <v>0.08</v>
      </c>
      <c r="I65" s="767">
        <v>-0.03</v>
      </c>
      <c r="J65" s="495">
        <v>-0.36799999999999999</v>
      </c>
      <c r="K65" s="764"/>
      <c r="L65" s="778"/>
      <c r="M65" s="764"/>
      <c r="N65" s="764"/>
      <c r="O65" s="764"/>
      <c r="P65" s="788"/>
      <c r="Q65" s="788"/>
      <c r="R65" s="788"/>
      <c r="S65" s="788"/>
    </row>
    <row r="66" spans="1:19" s="18" customFormat="1" ht="14.9" customHeight="1">
      <c r="A66" s="88" t="s">
        <v>284</v>
      </c>
      <c r="B66" s="95"/>
      <c r="C66" s="110"/>
      <c r="D66" s="111"/>
      <c r="E66" s="112"/>
      <c r="F66" s="113"/>
      <c r="G66" s="110"/>
      <c r="H66" s="111"/>
      <c r="I66" s="112"/>
      <c r="J66" s="113"/>
      <c r="K66" s="212"/>
      <c r="P66" s="788"/>
      <c r="Q66" s="788"/>
      <c r="R66" s="788"/>
      <c r="S66" s="788"/>
    </row>
    <row r="67" spans="1:19" ht="14.9" customHeight="1">
      <c r="A67" s="71" t="s">
        <v>286</v>
      </c>
      <c r="B67" s="46" t="s">
        <v>270</v>
      </c>
      <c r="C67" s="104">
        <v>4.0599999999999996</v>
      </c>
      <c r="D67" s="105">
        <v>4.66</v>
      </c>
      <c r="E67" s="106">
        <v>-0.6</v>
      </c>
      <c r="F67" s="107">
        <v>-0.13</v>
      </c>
      <c r="G67" s="104">
        <v>0.78</v>
      </c>
      <c r="H67" s="105">
        <v>0.77</v>
      </c>
      <c r="I67" s="106">
        <v>0.01</v>
      </c>
      <c r="J67" s="107">
        <v>1.4999999999999999E-2</v>
      </c>
      <c r="K67" s="778"/>
      <c r="L67" s="778"/>
      <c r="M67" s="764"/>
      <c r="N67" s="764"/>
      <c r="O67" s="764"/>
      <c r="P67" s="788"/>
      <c r="Q67" s="788"/>
      <c r="R67" s="788"/>
      <c r="S67" s="788"/>
    </row>
    <row r="68" spans="1:19" ht="14.9" customHeight="1">
      <c r="A68" s="71" t="s">
        <v>364</v>
      </c>
      <c r="B68" s="46" t="s">
        <v>270</v>
      </c>
      <c r="C68" s="104">
        <v>1.42</v>
      </c>
      <c r="D68" s="105">
        <v>1.61</v>
      </c>
      <c r="E68" s="106">
        <v>-0.19</v>
      </c>
      <c r="F68" s="107">
        <v>-0.121</v>
      </c>
      <c r="G68" s="104">
        <v>0.13</v>
      </c>
      <c r="H68" s="105">
        <v>0.16</v>
      </c>
      <c r="I68" s="106">
        <v>-0.02</v>
      </c>
      <c r="J68" s="107">
        <v>-0.14899999999999999</v>
      </c>
      <c r="K68" s="778"/>
      <c r="L68" s="778"/>
      <c r="M68" s="764"/>
      <c r="N68" s="764"/>
      <c r="O68" s="764"/>
      <c r="P68" s="788"/>
      <c r="Q68" s="788"/>
      <c r="R68" s="788"/>
      <c r="S68" s="788"/>
    </row>
    <row r="69" spans="1:19" ht="14.9" customHeight="1">
      <c r="A69" s="71" t="s">
        <v>365</v>
      </c>
      <c r="B69" s="46" t="s">
        <v>270</v>
      </c>
      <c r="C69" s="104">
        <v>2.64</v>
      </c>
      <c r="D69" s="105">
        <v>3.05</v>
      </c>
      <c r="E69" s="106">
        <v>-0.41</v>
      </c>
      <c r="F69" s="107">
        <v>-0.13400000000000001</v>
      </c>
      <c r="G69" s="104">
        <v>0.65</v>
      </c>
      <c r="H69" s="105">
        <v>0.61</v>
      </c>
      <c r="I69" s="106">
        <v>0.03</v>
      </c>
      <c r="J69" s="107">
        <v>5.7000000000000002E-2</v>
      </c>
      <c r="K69" s="764"/>
      <c r="L69" s="778"/>
      <c r="M69" s="764"/>
      <c r="N69" s="764"/>
      <c r="O69" s="764"/>
      <c r="P69" s="788"/>
      <c r="Q69" s="788"/>
      <c r="R69" s="788"/>
      <c r="S69" s="788"/>
    </row>
    <row r="70" spans="1:19" ht="14.9" customHeight="1">
      <c r="A70" s="71" t="s">
        <v>377</v>
      </c>
      <c r="B70" s="46" t="s">
        <v>359</v>
      </c>
      <c r="C70" s="334">
        <v>1.9</v>
      </c>
      <c r="D70" s="335">
        <v>3.8</v>
      </c>
      <c r="E70" s="336">
        <v>-2</v>
      </c>
      <c r="F70" s="57">
        <v>-0.51400000000000001</v>
      </c>
      <c r="G70" s="334">
        <v>0.7</v>
      </c>
      <c r="H70" s="335">
        <v>1.2</v>
      </c>
      <c r="I70" s="336">
        <v>-0.5</v>
      </c>
      <c r="J70" s="57">
        <v>-0.43</v>
      </c>
      <c r="K70" s="778"/>
      <c r="L70" s="778"/>
      <c r="M70" s="764"/>
      <c r="N70" s="764"/>
      <c r="O70" s="764"/>
      <c r="P70" s="788"/>
      <c r="Q70" s="788"/>
      <c r="R70" s="788"/>
      <c r="S70" s="788"/>
    </row>
    <row r="71" spans="1:19" ht="14.9" customHeight="1">
      <c r="A71" s="71" t="s">
        <v>366</v>
      </c>
      <c r="B71" s="46" t="s">
        <v>50</v>
      </c>
      <c r="C71" s="97">
        <v>0.02</v>
      </c>
      <c r="D71" s="98">
        <v>2.1999999999999999E-2</v>
      </c>
      <c r="E71" s="239" t="s">
        <v>378</v>
      </c>
      <c r="F71" s="99" t="s">
        <v>52</v>
      </c>
      <c r="G71" s="97">
        <v>2.4E-2</v>
      </c>
      <c r="H71" s="98">
        <v>3.7999999999999999E-2</v>
      </c>
      <c r="I71" s="239" t="s">
        <v>368</v>
      </c>
      <c r="J71" s="99" t="s">
        <v>52</v>
      </c>
      <c r="K71" s="778"/>
      <c r="L71" s="778"/>
      <c r="M71" s="764"/>
      <c r="N71" s="764"/>
      <c r="O71" s="764"/>
      <c r="P71" s="788"/>
      <c r="Q71" s="788"/>
      <c r="R71" s="788"/>
      <c r="S71" s="788"/>
    </row>
    <row r="72" spans="1:19" ht="14.9" customHeight="1">
      <c r="A72" s="71" t="s">
        <v>372</v>
      </c>
      <c r="B72" s="46" t="s">
        <v>373</v>
      </c>
      <c r="C72" s="237">
        <v>55</v>
      </c>
      <c r="D72" s="238">
        <v>60</v>
      </c>
      <c r="E72" s="239">
        <v>-5</v>
      </c>
      <c r="F72" s="107">
        <v>-0.08</v>
      </c>
      <c r="G72" s="237">
        <v>56</v>
      </c>
      <c r="H72" s="238">
        <v>59</v>
      </c>
      <c r="I72" s="239">
        <v>-3</v>
      </c>
      <c r="J72" s="107">
        <v>-4.7E-2</v>
      </c>
      <c r="K72" s="778"/>
      <c r="L72" s="778"/>
      <c r="M72" s="764"/>
      <c r="N72" s="764"/>
      <c r="O72" s="764"/>
      <c r="P72" s="788"/>
      <c r="Q72" s="788"/>
      <c r="R72" s="788"/>
      <c r="S72" s="788"/>
    </row>
    <row r="73" spans="1:19" ht="14.9" customHeight="1">
      <c r="A73" s="71" t="s">
        <v>279</v>
      </c>
      <c r="B73" s="46" t="s">
        <v>374</v>
      </c>
      <c r="C73" s="210">
        <v>3.0000000000000001E-3</v>
      </c>
      <c r="D73" s="211">
        <v>3.0000000000000001E-3</v>
      </c>
      <c r="E73" s="768">
        <v>0</v>
      </c>
      <c r="F73" s="107">
        <v>1E-3</v>
      </c>
      <c r="G73" s="210">
        <v>1E-3</v>
      </c>
      <c r="H73" s="211">
        <v>1E-3</v>
      </c>
      <c r="I73" s="734" t="s">
        <v>379</v>
      </c>
      <c r="J73" s="107">
        <v>0.41499999999999998</v>
      </c>
      <c r="K73" s="764"/>
      <c r="L73" s="778"/>
      <c r="M73" s="764"/>
      <c r="N73" s="764"/>
      <c r="O73" s="764"/>
      <c r="P73" s="788"/>
      <c r="Q73" s="788"/>
      <c r="R73" s="788"/>
      <c r="S73" s="788"/>
    </row>
    <row r="74" spans="1:19" ht="14.9" customHeight="1">
      <c r="A74" s="119" t="s">
        <v>281</v>
      </c>
      <c r="B74" s="146" t="s">
        <v>375</v>
      </c>
      <c r="C74" s="500">
        <v>0.25</v>
      </c>
      <c r="D74" s="501">
        <v>0.23</v>
      </c>
      <c r="E74" s="502">
        <v>0.02</v>
      </c>
      <c r="F74" s="298">
        <v>9.5000000000000001E-2</v>
      </c>
      <c r="G74" s="500">
        <v>0.13</v>
      </c>
      <c r="H74" s="501">
        <v>0.08</v>
      </c>
      <c r="I74" s="502">
        <v>0.05</v>
      </c>
      <c r="J74" s="298">
        <v>0.61399999999999999</v>
      </c>
      <c r="K74" s="764"/>
      <c r="L74" s="778"/>
      <c r="M74" s="764"/>
      <c r="N74" s="764"/>
      <c r="O74" s="764"/>
      <c r="P74" s="788"/>
      <c r="Q74" s="788"/>
      <c r="R74" s="788"/>
      <c r="S74" s="788"/>
    </row>
    <row r="75" spans="1:19" s="18" customFormat="1" ht="14.9" customHeight="1">
      <c r="A75" s="503" t="s">
        <v>380</v>
      </c>
      <c r="B75" s="504"/>
      <c r="C75" s="505"/>
      <c r="D75" s="506"/>
      <c r="E75" s="507"/>
      <c r="F75" s="508"/>
      <c r="G75" s="505"/>
      <c r="H75" s="506"/>
      <c r="I75" s="507"/>
      <c r="J75" s="508"/>
      <c r="P75" s="788"/>
      <c r="Q75" s="788"/>
      <c r="R75" s="788"/>
      <c r="S75" s="788"/>
    </row>
    <row r="76" spans="1:19" ht="14.9" customHeight="1">
      <c r="A76" s="491" t="s">
        <v>381</v>
      </c>
      <c r="B76" s="492" t="s">
        <v>50</v>
      </c>
      <c r="C76" s="496">
        <v>0.51200000000000001</v>
      </c>
      <c r="D76" s="497" t="s">
        <v>382</v>
      </c>
      <c r="E76" s="498" t="s">
        <v>67</v>
      </c>
      <c r="F76" s="499" t="s">
        <v>52</v>
      </c>
      <c r="G76" s="496">
        <v>0.55400000000000005</v>
      </c>
      <c r="H76" s="735">
        <v>0.53</v>
      </c>
      <c r="I76" s="498" t="s">
        <v>383</v>
      </c>
      <c r="J76" s="499" t="s">
        <v>52</v>
      </c>
      <c r="K76" s="764"/>
      <c r="L76" s="778"/>
      <c r="M76" s="764"/>
      <c r="N76" s="764"/>
      <c r="O76" s="764"/>
      <c r="P76" s="788"/>
      <c r="Q76" s="788"/>
      <c r="R76" s="788"/>
      <c r="S76" s="788"/>
    </row>
    <row r="77" spans="1:19" ht="14.9" customHeight="1">
      <c r="A77" s="286" t="s">
        <v>384</v>
      </c>
      <c r="B77" s="797"/>
      <c r="C77" s="764"/>
      <c r="D77" s="764"/>
      <c r="E77" s="764"/>
      <c r="F77" s="778"/>
      <c r="G77" s="764"/>
      <c r="H77" s="764"/>
      <c r="I77" s="778"/>
      <c r="J77" s="764"/>
      <c r="K77" s="764"/>
      <c r="L77" s="764"/>
      <c r="M77" s="764"/>
      <c r="N77" s="764"/>
      <c r="O77" s="764"/>
      <c r="P77" s="764"/>
      <c r="Q77" s="764"/>
      <c r="R77" s="764"/>
      <c r="S77" s="764"/>
    </row>
    <row r="78" spans="1:19" ht="14.9" customHeight="1">
      <c r="A78" s="19"/>
      <c r="B78" s="797"/>
      <c r="C78" s="764"/>
      <c r="D78" s="764"/>
      <c r="E78" s="764"/>
      <c r="F78" s="764"/>
      <c r="G78" s="764"/>
      <c r="H78" s="764"/>
      <c r="I78" s="764"/>
      <c r="J78" s="778"/>
      <c r="K78" s="764"/>
      <c r="L78" s="764"/>
      <c r="M78" s="764"/>
      <c r="N78" s="764"/>
      <c r="O78" s="764"/>
      <c r="P78" s="764"/>
      <c r="Q78" s="764"/>
      <c r="R78" s="764"/>
      <c r="S78" s="764"/>
    </row>
    <row r="79" spans="1:19" ht="14.9" customHeight="1">
      <c r="A79" s="19"/>
      <c r="B79" s="764"/>
      <c r="C79" s="764"/>
      <c r="D79" s="764"/>
      <c r="E79" s="764"/>
      <c r="F79" s="764"/>
      <c r="G79" s="764"/>
      <c r="H79" s="764"/>
      <c r="I79" s="764"/>
      <c r="J79" s="778"/>
      <c r="K79" s="764"/>
      <c r="L79" s="764"/>
      <c r="M79" s="764"/>
      <c r="N79" s="764"/>
      <c r="O79" s="764"/>
      <c r="P79" s="764"/>
      <c r="Q79" s="764"/>
      <c r="R79" s="764"/>
      <c r="S79" s="764"/>
    </row>
  </sheetData>
  <mergeCells count="6">
    <mergeCell ref="A42:F42"/>
    <mergeCell ref="A18:E18"/>
    <mergeCell ref="G2:I2"/>
    <mergeCell ref="A2:C2"/>
    <mergeCell ref="D2:F2"/>
    <mergeCell ref="A4:F4"/>
  </mergeCells>
  <pageMargins left="0.7" right="0.7" top="0.75" bottom="0.75" header="0.3" footer="0.3"/>
  <pageSetup paperSize="9" orientation="portrait" r:id="rId1"/>
  <ignoredErrors>
    <ignoredError sqref="I7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D1FE-AD98-46E7-BB1B-56D1ED3471EA}">
  <sheetPr>
    <tabColor rgb="FF4057E3"/>
  </sheetPr>
  <dimension ref="A1:Q48"/>
  <sheetViews>
    <sheetView showGridLines="0" zoomScaleNormal="100" workbookViewId="0">
      <selection activeCell="B28" sqref="B28"/>
    </sheetView>
  </sheetViews>
  <sheetFormatPr defaultColWidth="9.1796875" defaultRowHeight="14.9" customHeight="1"/>
  <cols>
    <col min="1" max="1" width="55.54296875" style="4" customWidth="1"/>
    <col min="2" max="6" width="13.54296875" style="4" customWidth="1"/>
    <col min="7" max="10" width="13.453125" style="4" customWidth="1"/>
    <col min="11" max="16384" width="9.1796875" style="4"/>
  </cols>
  <sheetData>
    <row r="1" spans="1:17" ht="40" customHeight="1">
      <c r="A1" s="87" t="s">
        <v>33</v>
      </c>
      <c r="B1" s="96"/>
      <c r="C1" s="96"/>
      <c r="D1" s="87"/>
      <c r="E1" s="96"/>
      <c r="F1" s="96"/>
      <c r="G1" s="764"/>
      <c r="H1" s="764"/>
      <c r="I1" s="764"/>
      <c r="J1" s="764"/>
      <c r="K1" s="764"/>
      <c r="L1" s="764"/>
      <c r="M1" s="764"/>
      <c r="N1" s="764"/>
      <c r="O1" s="764"/>
      <c r="P1" s="764"/>
      <c r="Q1" s="764"/>
    </row>
    <row r="2" spans="1:17" ht="40" customHeight="1" thickBot="1">
      <c r="A2" s="914" t="s">
        <v>385</v>
      </c>
      <c r="B2" s="914"/>
      <c r="C2" s="914"/>
      <c r="D2" s="917"/>
      <c r="E2" s="917"/>
      <c r="F2" s="917"/>
      <c r="G2" s="917"/>
      <c r="H2" s="917"/>
      <c r="I2" s="917"/>
      <c r="J2" s="902"/>
      <c r="K2" s="764"/>
      <c r="L2" s="764"/>
      <c r="M2" s="764"/>
      <c r="N2" s="764"/>
      <c r="O2" s="764"/>
      <c r="P2" s="764"/>
      <c r="Q2" s="764"/>
    </row>
    <row r="3" spans="1:17" ht="14.9" customHeight="1">
      <c r="A3" s="764"/>
      <c r="B3" s="764"/>
      <c r="C3" s="764"/>
      <c r="D3" s="764"/>
      <c r="E3" s="764"/>
      <c r="F3" s="764"/>
      <c r="G3" s="764"/>
      <c r="H3" s="764"/>
      <c r="I3" s="764"/>
      <c r="J3" s="764"/>
      <c r="K3" s="764"/>
      <c r="L3" s="764"/>
      <c r="M3" s="764"/>
      <c r="N3" s="764"/>
      <c r="O3" s="764"/>
      <c r="P3" s="764"/>
      <c r="Q3" s="764"/>
    </row>
    <row r="4" spans="1:17" ht="14.9" customHeight="1">
      <c r="A4" s="915" t="s">
        <v>386</v>
      </c>
      <c r="B4" s="915"/>
      <c r="C4" s="915"/>
      <c r="D4" s="915"/>
      <c r="E4" s="915"/>
      <c r="F4" s="915"/>
      <c r="G4" s="764"/>
      <c r="H4" s="764"/>
      <c r="I4" s="764"/>
      <c r="J4" s="764"/>
      <c r="K4" s="764"/>
      <c r="L4" s="764"/>
      <c r="M4" s="764"/>
      <c r="N4" s="764"/>
      <c r="O4" s="764"/>
      <c r="P4" s="764"/>
      <c r="Q4" s="764"/>
    </row>
    <row r="5" spans="1:17" ht="14.9" customHeight="1">
      <c r="A5" s="397"/>
      <c r="B5" s="400"/>
      <c r="C5" s="400" t="s">
        <v>36</v>
      </c>
      <c r="D5" s="400" t="s">
        <v>37</v>
      </c>
      <c r="E5" s="401" t="s">
        <v>38</v>
      </c>
      <c r="F5" s="401" t="s">
        <v>290</v>
      </c>
      <c r="G5" s="400" t="s">
        <v>291</v>
      </c>
      <c r="H5" s="400" t="s">
        <v>322</v>
      </c>
      <c r="I5" s="401" t="s">
        <v>38</v>
      </c>
      <c r="J5" s="401" t="s">
        <v>290</v>
      </c>
      <c r="K5" s="764"/>
      <c r="L5" s="764"/>
      <c r="M5" s="764"/>
      <c r="N5" s="764"/>
      <c r="O5" s="764"/>
      <c r="P5" s="764"/>
      <c r="Q5" s="764"/>
    </row>
    <row r="6" spans="1:17" ht="14.9" customHeight="1">
      <c r="A6" s="71" t="s">
        <v>40</v>
      </c>
      <c r="B6" s="46" t="s">
        <v>41</v>
      </c>
      <c r="C6" s="51">
        <v>85.6</v>
      </c>
      <c r="D6" s="52">
        <v>165.6</v>
      </c>
      <c r="E6" s="58">
        <v>-80</v>
      </c>
      <c r="F6" s="59">
        <v>-0.48309178743961356</v>
      </c>
      <c r="G6" s="51">
        <v>24.499999999999993</v>
      </c>
      <c r="H6" s="48">
        <v>69.199999999999989</v>
      </c>
      <c r="I6" s="58">
        <v>-44.699999999999996</v>
      </c>
      <c r="J6" s="59">
        <v>-0.64595375722543358</v>
      </c>
      <c r="K6" s="778"/>
      <c r="L6" s="764"/>
      <c r="M6" s="796"/>
      <c r="N6" s="796"/>
      <c r="O6" s="796"/>
      <c r="P6" s="796"/>
      <c r="Q6" s="796"/>
    </row>
    <row r="7" spans="1:17" ht="14.9" customHeight="1">
      <c r="A7" s="71" t="s">
        <v>293</v>
      </c>
      <c r="B7" s="46" t="s">
        <v>41</v>
      </c>
      <c r="C7" s="47">
        <v>38.299999999999997</v>
      </c>
      <c r="D7" s="48">
        <v>17.7</v>
      </c>
      <c r="E7" s="56">
        <v>20.599999999999998</v>
      </c>
      <c r="F7" s="57">
        <v>1.1638418079096045</v>
      </c>
      <c r="G7" s="47">
        <v>6.0999999999999943</v>
      </c>
      <c r="H7" s="48">
        <v>9.5</v>
      </c>
      <c r="I7" s="56">
        <v>-3.4000000000000057</v>
      </c>
      <c r="J7" s="57">
        <v>-0.35789473684210588</v>
      </c>
      <c r="K7" s="778"/>
      <c r="L7" s="764"/>
      <c r="M7" s="796"/>
      <c r="N7" s="796"/>
      <c r="O7" s="796"/>
      <c r="P7" s="796"/>
      <c r="Q7" s="796"/>
    </row>
    <row r="8" spans="1:17" ht="14.9" customHeight="1">
      <c r="A8" s="71" t="s">
        <v>230</v>
      </c>
      <c r="B8" s="46" t="s">
        <v>41</v>
      </c>
      <c r="C8" s="47">
        <v>38.299999999999997</v>
      </c>
      <c r="D8" s="48">
        <v>17.7</v>
      </c>
      <c r="E8" s="56">
        <v>20.599999999999998</v>
      </c>
      <c r="F8" s="57">
        <v>1.1638418079096045</v>
      </c>
      <c r="G8" s="47">
        <v>6.0999999999999943</v>
      </c>
      <c r="H8" s="48">
        <v>9.5</v>
      </c>
      <c r="I8" s="56">
        <v>-3.4000000000000057</v>
      </c>
      <c r="J8" s="57">
        <v>-0.35789473684210588</v>
      </c>
      <c r="K8" s="778"/>
      <c r="L8" s="764"/>
      <c r="M8" s="796"/>
      <c r="N8" s="796"/>
      <c r="O8" s="796"/>
      <c r="P8" s="796"/>
      <c r="Q8" s="796"/>
    </row>
    <row r="9" spans="1:17" ht="14.9" customHeight="1">
      <c r="A9" s="71" t="s">
        <v>294</v>
      </c>
      <c r="B9" s="46" t="s">
        <v>41</v>
      </c>
      <c r="C9" s="47">
        <v>30.2</v>
      </c>
      <c r="D9" s="48">
        <v>8.6999999999999993</v>
      </c>
      <c r="E9" s="56">
        <v>21.5</v>
      </c>
      <c r="F9" s="57">
        <v>2.4712643678160924</v>
      </c>
      <c r="G9" s="47">
        <v>3.6999999999999993</v>
      </c>
      <c r="H9" s="48">
        <v>6.4999999999999991</v>
      </c>
      <c r="I9" s="56">
        <v>-2.8</v>
      </c>
      <c r="J9" s="57">
        <v>-0.43076923076923079</v>
      </c>
      <c r="K9" s="778"/>
      <c r="L9" s="764"/>
      <c r="M9" s="796"/>
      <c r="N9" s="796"/>
      <c r="O9" s="796"/>
      <c r="P9" s="796"/>
      <c r="Q9" s="796"/>
    </row>
    <row r="10" spans="1:17" ht="14.9" customHeight="1">
      <c r="A10" s="71" t="s">
        <v>232</v>
      </c>
      <c r="B10" s="46" t="s">
        <v>41</v>
      </c>
      <c r="C10" s="47">
        <v>30.200000000000003</v>
      </c>
      <c r="D10" s="48">
        <v>8.6999999999999993</v>
      </c>
      <c r="E10" s="56">
        <v>21.500000000000004</v>
      </c>
      <c r="F10" s="57">
        <v>2.4712643678160924</v>
      </c>
      <c r="G10" s="47">
        <v>3.7000000000000028</v>
      </c>
      <c r="H10" s="48">
        <v>6.4999999999999991</v>
      </c>
      <c r="I10" s="56">
        <v>-2.7999999999999963</v>
      </c>
      <c r="J10" s="57">
        <v>-0.43076923076923024</v>
      </c>
      <c r="K10" s="764"/>
      <c r="L10" s="764"/>
      <c r="M10" s="796"/>
      <c r="N10" s="796"/>
      <c r="O10" s="796"/>
      <c r="P10" s="796"/>
      <c r="Q10" s="796"/>
    </row>
    <row r="11" spans="1:17" ht="14.9" customHeight="1">
      <c r="A11" s="71" t="s">
        <v>295</v>
      </c>
      <c r="B11" s="46" t="s">
        <v>41</v>
      </c>
      <c r="C11" s="47">
        <v>2.2999999999999998</v>
      </c>
      <c r="D11" s="48">
        <v>14.6</v>
      </c>
      <c r="E11" s="290">
        <v>-12.3</v>
      </c>
      <c r="F11" s="43">
        <v>-0.84246575342465757</v>
      </c>
      <c r="G11" s="47">
        <v>0.99999999999999978</v>
      </c>
      <c r="H11" s="48">
        <v>14.2</v>
      </c>
      <c r="I11" s="56">
        <v>-13.2</v>
      </c>
      <c r="J11" s="57">
        <v>-0.92957746478873238</v>
      </c>
      <c r="K11" s="778"/>
      <c r="L11" s="764"/>
      <c r="M11" s="789"/>
      <c r="N11" s="796"/>
      <c r="O11" s="796"/>
      <c r="P11" s="796"/>
      <c r="Q11" s="796"/>
    </row>
    <row r="12" spans="1:17" ht="14.9" customHeight="1">
      <c r="A12" s="71" t="s">
        <v>296</v>
      </c>
      <c r="B12" s="46" t="s">
        <v>50</v>
      </c>
      <c r="C12" s="97">
        <v>0.44800000000000001</v>
      </c>
      <c r="D12" s="98">
        <v>0.107</v>
      </c>
      <c r="E12" s="99" t="s">
        <v>387</v>
      </c>
      <c r="F12" s="57" t="s">
        <v>52</v>
      </c>
      <c r="G12" s="97">
        <v>0.249</v>
      </c>
      <c r="H12" s="98">
        <v>0.13700000000000001</v>
      </c>
      <c r="I12" s="99" t="s">
        <v>388</v>
      </c>
      <c r="J12" s="57" t="s">
        <v>52</v>
      </c>
      <c r="K12" s="764"/>
      <c r="L12" s="764"/>
      <c r="M12" s="764"/>
      <c r="N12" s="796"/>
      <c r="O12" s="796"/>
      <c r="P12" s="796"/>
      <c r="Q12" s="796"/>
    </row>
    <row r="13" spans="1:17" ht="14.9" customHeight="1">
      <c r="A13" s="795"/>
      <c r="B13" s="795"/>
      <c r="C13" s="795"/>
      <c r="D13" s="795"/>
      <c r="E13" s="795"/>
      <c r="F13" s="795"/>
      <c r="G13" s="795"/>
      <c r="H13" s="778"/>
      <c r="I13" s="778"/>
      <c r="J13" s="764"/>
      <c r="K13" s="764"/>
      <c r="L13" s="764"/>
      <c r="M13" s="764"/>
      <c r="N13" s="796"/>
      <c r="O13" s="796"/>
      <c r="P13" s="796"/>
      <c r="Q13" s="796"/>
    </row>
    <row r="14" spans="1:17" ht="14.9" customHeight="1">
      <c r="A14" s="397"/>
      <c r="B14" s="400"/>
      <c r="C14" s="400" t="s">
        <v>300</v>
      </c>
      <c r="D14" s="480" t="s">
        <v>71</v>
      </c>
      <c r="E14" s="401" t="s">
        <v>38</v>
      </c>
      <c r="F14" s="401" t="s">
        <v>299</v>
      </c>
      <c r="G14" s="400" t="s">
        <v>70</v>
      </c>
      <c r="H14" s="400" t="s">
        <v>300</v>
      </c>
      <c r="I14" s="401" t="s">
        <v>38</v>
      </c>
      <c r="J14" s="401" t="s">
        <v>299</v>
      </c>
      <c r="K14" s="764"/>
      <c r="L14" s="764"/>
      <c r="M14" s="764"/>
      <c r="N14" s="796"/>
      <c r="O14" s="796"/>
      <c r="P14" s="796"/>
      <c r="Q14" s="796"/>
    </row>
    <row r="15" spans="1:17" ht="14.9" customHeight="1">
      <c r="A15" s="71" t="s">
        <v>301</v>
      </c>
      <c r="B15" s="46" t="s">
        <v>41</v>
      </c>
      <c r="C15" s="47">
        <v>279.39999999999998</v>
      </c>
      <c r="D15" s="48">
        <v>288.89999999999998</v>
      </c>
      <c r="E15" s="56">
        <v>-9.5</v>
      </c>
      <c r="F15" s="57">
        <v>-3.2883350640359986E-2</v>
      </c>
      <c r="G15" s="47">
        <v>279.39999999999998</v>
      </c>
      <c r="H15" s="48">
        <v>281.7</v>
      </c>
      <c r="I15" s="56">
        <v>-2.3000000000000114</v>
      </c>
      <c r="J15" s="57">
        <v>-8.1647142350018149E-3</v>
      </c>
      <c r="K15" s="778"/>
      <c r="L15" s="764"/>
      <c r="M15" s="796"/>
      <c r="N15" s="796"/>
      <c r="O15" s="796"/>
      <c r="P15" s="796"/>
      <c r="Q15" s="796"/>
    </row>
    <row r="16" spans="1:17" ht="14.9" customHeight="1">
      <c r="A16" s="19" t="s">
        <v>389</v>
      </c>
      <c r="B16" s="146"/>
      <c r="C16" s="313"/>
      <c r="D16" s="147"/>
      <c r="E16" s="148"/>
      <c r="F16" s="149"/>
      <c r="G16" s="764"/>
      <c r="H16" s="796"/>
      <c r="I16" s="789"/>
      <c r="J16" s="764"/>
      <c r="K16" s="778"/>
      <c r="L16" s="764"/>
      <c r="M16" s="796"/>
      <c r="N16" s="796"/>
      <c r="O16" s="796"/>
      <c r="P16" s="796"/>
      <c r="Q16" s="796"/>
    </row>
    <row r="17" spans="1:10" ht="14.9" customHeight="1">
      <c r="A17" s="19"/>
      <c r="B17" s="764"/>
      <c r="C17" s="764"/>
      <c r="D17" s="764"/>
      <c r="E17" s="764"/>
      <c r="F17" s="764"/>
      <c r="G17" s="764"/>
      <c r="H17" s="764"/>
      <c r="I17" s="764"/>
      <c r="J17" s="764"/>
    </row>
    <row r="18" spans="1:10" ht="14.9" customHeight="1">
      <c r="A18" s="6"/>
      <c r="B18" s="764"/>
      <c r="C18" s="764"/>
      <c r="D18" s="764"/>
      <c r="E18" s="764"/>
      <c r="F18" s="764"/>
      <c r="G18" s="764"/>
      <c r="H18" s="764"/>
      <c r="I18" s="764"/>
      <c r="J18" s="764"/>
    </row>
    <row r="19" spans="1:10" ht="14.9" customHeight="1">
      <c r="A19" s="915" t="s">
        <v>390</v>
      </c>
      <c r="B19" s="915"/>
      <c r="C19" s="915"/>
      <c r="D19" s="915"/>
      <c r="E19" s="915"/>
      <c r="F19" s="915"/>
      <c r="G19" s="764"/>
      <c r="H19" s="764"/>
      <c r="I19" s="764"/>
      <c r="J19" s="764"/>
    </row>
    <row r="20" spans="1:10" ht="14.9" customHeight="1">
      <c r="A20" s="397"/>
      <c r="B20" s="400"/>
      <c r="C20" s="400" t="s">
        <v>70</v>
      </c>
      <c r="D20" s="400" t="s">
        <v>71</v>
      </c>
      <c r="E20" s="401" t="s">
        <v>38</v>
      </c>
      <c r="F20" s="401" t="s">
        <v>299</v>
      </c>
      <c r="G20" s="400" t="s">
        <v>70</v>
      </c>
      <c r="H20" s="400" t="s">
        <v>300</v>
      </c>
      <c r="I20" s="401" t="s">
        <v>38</v>
      </c>
      <c r="J20" s="401" t="s">
        <v>299</v>
      </c>
    </row>
    <row r="21" spans="1:10" ht="14.9" customHeight="1">
      <c r="A21" s="88" t="s">
        <v>391</v>
      </c>
      <c r="B21" s="95"/>
      <c r="C21" s="63"/>
      <c r="D21" s="64"/>
      <c r="E21" s="65"/>
      <c r="F21" s="66"/>
      <c r="G21" s="63"/>
      <c r="H21" s="64"/>
      <c r="I21" s="65"/>
      <c r="J21" s="66"/>
    </row>
    <row r="22" spans="1:10" ht="14.9" customHeight="1">
      <c r="A22" s="71" t="s">
        <v>392</v>
      </c>
      <c r="B22" s="46" t="s">
        <v>393</v>
      </c>
      <c r="C22" s="350">
        <v>1055</v>
      </c>
      <c r="D22" s="345">
        <v>1055</v>
      </c>
      <c r="E22" s="139" t="s">
        <v>394</v>
      </c>
      <c r="F22" s="57" t="s">
        <v>264</v>
      </c>
      <c r="G22" s="350">
        <v>1055</v>
      </c>
      <c r="H22" s="345">
        <v>1055</v>
      </c>
      <c r="I22" s="139" t="s">
        <v>263</v>
      </c>
      <c r="J22" s="57" t="s">
        <v>264</v>
      </c>
    </row>
    <row r="23" spans="1:10" ht="14.9" customHeight="1">
      <c r="A23" s="71" t="s">
        <v>395</v>
      </c>
      <c r="B23" s="46" t="s">
        <v>393</v>
      </c>
      <c r="C23" s="341">
        <v>891</v>
      </c>
      <c r="D23" s="342">
        <v>891</v>
      </c>
      <c r="E23" s="139" t="s">
        <v>187</v>
      </c>
      <c r="F23" s="57" t="s">
        <v>264</v>
      </c>
      <c r="G23" s="341">
        <v>891</v>
      </c>
      <c r="H23" s="342">
        <v>891</v>
      </c>
      <c r="I23" s="139" t="s">
        <v>263</v>
      </c>
      <c r="J23" s="57" t="s">
        <v>264</v>
      </c>
    </row>
    <row r="24" spans="1:10" ht="14.9" customHeight="1">
      <c r="A24" s="71" t="s">
        <v>396</v>
      </c>
      <c r="B24" s="46" t="s">
        <v>393</v>
      </c>
      <c r="C24" s="341" t="s">
        <v>187</v>
      </c>
      <c r="D24" s="342">
        <v>519</v>
      </c>
      <c r="E24" s="139">
        <v>-519</v>
      </c>
      <c r="F24" s="57">
        <v>-1</v>
      </c>
      <c r="G24" s="341" t="s">
        <v>187</v>
      </c>
      <c r="H24" s="342" t="s">
        <v>187</v>
      </c>
      <c r="I24" s="139" t="s">
        <v>263</v>
      </c>
      <c r="J24" s="57" t="s">
        <v>264</v>
      </c>
    </row>
    <row r="25" spans="1:10" ht="14.9" customHeight="1">
      <c r="A25" s="71" t="s">
        <v>397</v>
      </c>
      <c r="B25" s="46" t="s">
        <v>393</v>
      </c>
      <c r="C25" s="341">
        <v>891</v>
      </c>
      <c r="D25" s="138">
        <v>372</v>
      </c>
      <c r="E25" s="139">
        <v>519</v>
      </c>
      <c r="F25" s="57">
        <v>1.395</v>
      </c>
      <c r="G25" s="137">
        <v>891</v>
      </c>
      <c r="H25" s="342">
        <v>891</v>
      </c>
      <c r="I25" s="139" t="s">
        <v>263</v>
      </c>
      <c r="J25" s="57" t="s">
        <v>264</v>
      </c>
    </row>
    <row r="26" spans="1:10" ht="14.9" customHeight="1">
      <c r="A26" s="397"/>
      <c r="B26" s="400"/>
      <c r="C26" s="400" t="s">
        <v>36</v>
      </c>
      <c r="D26" s="400" t="s">
        <v>37</v>
      </c>
      <c r="E26" s="401" t="s">
        <v>38</v>
      </c>
      <c r="F26" s="401" t="s">
        <v>299</v>
      </c>
      <c r="G26" s="400" t="s">
        <v>291</v>
      </c>
      <c r="H26" s="400" t="s">
        <v>322</v>
      </c>
      <c r="I26" s="401" t="s">
        <v>38</v>
      </c>
      <c r="J26" s="401" t="s">
        <v>299</v>
      </c>
    </row>
    <row r="27" spans="1:10" ht="14.9" customHeight="1">
      <c r="A27" s="88" t="s">
        <v>256</v>
      </c>
      <c r="B27" s="95"/>
      <c r="C27" s="63"/>
      <c r="D27" s="64"/>
      <c r="E27" s="65"/>
      <c r="F27" s="66"/>
      <c r="G27" s="63"/>
      <c r="H27" s="64"/>
      <c r="I27" s="65"/>
      <c r="J27" s="66"/>
    </row>
    <row r="28" spans="1:10" ht="14.9" customHeight="1">
      <c r="A28" s="71" t="s">
        <v>269</v>
      </c>
      <c r="B28" s="46" t="s">
        <v>270</v>
      </c>
      <c r="C28" s="74">
        <v>0.15</v>
      </c>
      <c r="D28" s="75">
        <v>0.14000000000000001</v>
      </c>
      <c r="E28" s="849">
        <v>0.02</v>
      </c>
      <c r="F28" s="57">
        <v>0.14399999999999999</v>
      </c>
      <c r="G28" s="74">
        <v>0.08</v>
      </c>
      <c r="H28" s="75">
        <v>0.06</v>
      </c>
      <c r="I28" s="76">
        <v>0.02</v>
      </c>
      <c r="J28" s="57">
        <v>0.34</v>
      </c>
    </row>
    <row r="29" spans="1:10" ht="14.9" customHeight="1">
      <c r="A29" s="71" t="s">
        <v>398</v>
      </c>
      <c r="B29" s="46" t="s">
        <v>50</v>
      </c>
      <c r="C29" s="97">
        <v>0.999</v>
      </c>
      <c r="D29" s="98">
        <v>1</v>
      </c>
      <c r="E29" s="99" t="s">
        <v>399</v>
      </c>
      <c r="F29" s="57" t="s">
        <v>52</v>
      </c>
      <c r="G29" s="97">
        <v>0.999</v>
      </c>
      <c r="H29" s="98">
        <v>1</v>
      </c>
      <c r="I29" s="99" t="s">
        <v>399</v>
      </c>
      <c r="J29" s="57" t="s">
        <v>52</v>
      </c>
    </row>
    <row r="30" spans="1:10" ht="14.9" customHeight="1">
      <c r="A30" s="71" t="s">
        <v>400</v>
      </c>
      <c r="B30" s="46" t="s">
        <v>50</v>
      </c>
      <c r="C30" s="97">
        <v>2.1999999999999999E-2</v>
      </c>
      <c r="D30" s="98">
        <v>0.02</v>
      </c>
      <c r="E30" s="99" t="s">
        <v>401</v>
      </c>
      <c r="F30" s="57" t="s">
        <v>52</v>
      </c>
      <c r="G30" s="97">
        <v>3.5999999999999997E-2</v>
      </c>
      <c r="H30" s="98">
        <v>2.7E-2</v>
      </c>
      <c r="I30" s="99" t="s">
        <v>334</v>
      </c>
      <c r="J30" s="57" t="s">
        <v>52</v>
      </c>
    </row>
    <row r="31" spans="1:10" ht="14.9" customHeight="1">
      <c r="A31" s="119"/>
      <c r="B31" s="146"/>
      <c r="C31" s="146"/>
      <c r="D31" s="146"/>
      <c r="E31" s="146"/>
      <c r="F31" s="146"/>
      <c r="G31" s="146"/>
      <c r="H31" s="146"/>
      <c r="I31" s="848"/>
      <c r="J31" s="149"/>
    </row>
    <row r="32" spans="1:10" ht="14.9" customHeight="1">
      <c r="A32" s="764"/>
      <c r="B32" s="797"/>
      <c r="C32" s="778"/>
      <c r="D32" s="778"/>
      <c r="E32" s="764"/>
      <c r="F32" s="764"/>
      <c r="G32" s="778"/>
      <c r="H32" s="778"/>
      <c r="I32" s="764"/>
      <c r="J32" s="764"/>
    </row>
    <row r="33" spans="1:10" ht="14.9" customHeight="1">
      <c r="A33" s="915" t="s">
        <v>402</v>
      </c>
      <c r="B33" s="915"/>
      <c r="C33" s="915"/>
      <c r="D33" s="915"/>
      <c r="E33" s="915"/>
      <c r="F33" s="764"/>
      <c r="G33" s="764"/>
      <c r="H33" s="764"/>
      <c r="I33" s="764"/>
      <c r="J33" s="764"/>
    </row>
    <row r="34" spans="1:10" ht="14.9" customHeight="1">
      <c r="A34" s="397"/>
      <c r="B34" s="400"/>
      <c r="C34" s="480" t="s">
        <v>303</v>
      </c>
      <c r="D34" s="480" t="s">
        <v>304</v>
      </c>
      <c r="E34" s="400" t="s">
        <v>38</v>
      </c>
      <c r="F34" s="400" t="s">
        <v>39</v>
      </c>
      <c r="G34" s="764"/>
      <c r="H34" s="764"/>
      <c r="I34" s="764"/>
      <c r="J34" s="764"/>
    </row>
    <row r="35" spans="1:10" ht="14.9" customHeight="1">
      <c r="A35" s="88" t="s">
        <v>403</v>
      </c>
      <c r="B35" s="204" t="s">
        <v>50</v>
      </c>
      <c r="C35" s="770">
        <v>21.7</v>
      </c>
      <c r="D35" s="770">
        <v>57.495125847683468</v>
      </c>
      <c r="E35" s="392" t="s">
        <v>404</v>
      </c>
      <c r="F35" s="392" t="s">
        <v>52</v>
      </c>
      <c r="G35" s="764"/>
      <c r="H35" s="764"/>
      <c r="I35" s="764"/>
      <c r="J35" s="764"/>
    </row>
    <row r="36" spans="1:10" ht="14.9" customHeight="1">
      <c r="A36" s="88" t="s">
        <v>110</v>
      </c>
      <c r="B36" s="88"/>
      <c r="C36" s="47"/>
      <c r="D36" s="47"/>
      <c r="E36" s="56"/>
      <c r="F36" s="57"/>
      <c r="G36" s="764"/>
      <c r="H36" s="764"/>
      <c r="I36" s="764"/>
      <c r="J36" s="764"/>
    </row>
    <row r="37" spans="1:10" ht="14.9" customHeight="1">
      <c r="A37" s="103" t="s">
        <v>308</v>
      </c>
      <c r="B37" s="120" t="s">
        <v>41</v>
      </c>
      <c r="C37" s="47">
        <v>0</v>
      </c>
      <c r="D37" s="47">
        <v>32</v>
      </c>
      <c r="E37" s="290">
        <v>-32</v>
      </c>
      <c r="F37" s="57">
        <v>-1</v>
      </c>
      <c r="G37" s="764"/>
      <c r="H37" s="764"/>
      <c r="I37" s="764"/>
      <c r="J37" s="764"/>
    </row>
    <row r="38" spans="1:10" ht="14.9" customHeight="1">
      <c r="A38" s="103" t="s">
        <v>309</v>
      </c>
      <c r="B38" s="120" t="s">
        <v>50</v>
      </c>
      <c r="C38" s="47">
        <v>0</v>
      </c>
      <c r="D38" s="47">
        <v>4.03</v>
      </c>
      <c r="E38" s="290" t="s">
        <v>405</v>
      </c>
      <c r="F38" s="57" t="s">
        <v>52</v>
      </c>
      <c r="G38" s="764"/>
      <c r="H38" s="764"/>
      <c r="I38" s="764"/>
      <c r="J38" s="764"/>
    </row>
    <row r="39" spans="1:10" ht="14.9" customHeight="1">
      <c r="A39" s="103" t="s">
        <v>311</v>
      </c>
      <c r="B39" s="120" t="s">
        <v>41</v>
      </c>
      <c r="C39" s="47">
        <v>10.6</v>
      </c>
      <c r="D39" s="47">
        <v>13.200000000000001</v>
      </c>
      <c r="E39" s="290">
        <v>-2.6000000000000014</v>
      </c>
      <c r="F39" s="57">
        <v>-0.19696969696969707</v>
      </c>
      <c r="G39" s="764"/>
      <c r="H39" s="764"/>
      <c r="I39" s="764"/>
      <c r="J39" s="764"/>
    </row>
    <row r="40" spans="1:10" ht="14.9" customHeight="1">
      <c r="A40" s="88" t="s">
        <v>406</v>
      </c>
      <c r="B40" s="120"/>
      <c r="C40" s="47"/>
      <c r="D40" s="47"/>
      <c r="E40" s="56"/>
      <c r="F40" s="57"/>
      <c r="G40" s="764"/>
      <c r="H40" s="764"/>
      <c r="I40" s="764"/>
      <c r="J40" s="764"/>
    </row>
    <row r="41" spans="1:10" ht="14.9" customHeight="1">
      <c r="A41" s="103" t="s">
        <v>308</v>
      </c>
      <c r="B41" s="120" t="s">
        <v>41</v>
      </c>
      <c r="C41" s="47" t="s">
        <v>187</v>
      </c>
      <c r="D41" s="47" t="s">
        <v>187</v>
      </c>
      <c r="E41" s="393" t="s">
        <v>187</v>
      </c>
      <c r="F41" s="57" t="s">
        <v>187</v>
      </c>
      <c r="G41" s="764"/>
      <c r="H41" s="764"/>
      <c r="I41" s="764"/>
      <c r="J41" s="764"/>
    </row>
    <row r="42" spans="1:10" ht="14.9" customHeight="1">
      <c r="A42" s="103" t="s">
        <v>309</v>
      </c>
      <c r="B42" s="120" t="s">
        <v>50</v>
      </c>
      <c r="C42" s="47" t="s">
        <v>407</v>
      </c>
      <c r="D42" s="47" t="s">
        <v>407</v>
      </c>
      <c r="E42" s="393" t="s">
        <v>407</v>
      </c>
      <c r="F42" s="57" t="s">
        <v>407</v>
      </c>
      <c r="G42" s="764"/>
      <c r="H42" s="764"/>
      <c r="I42" s="764"/>
      <c r="J42" s="764"/>
    </row>
    <row r="43" spans="1:10" ht="14.9" customHeight="1">
      <c r="A43" s="103" t="s">
        <v>311</v>
      </c>
      <c r="B43" s="120" t="s">
        <v>41</v>
      </c>
      <c r="C43" s="140">
        <v>7.6</v>
      </c>
      <c r="D43" s="121">
        <v>9.3000000000000007</v>
      </c>
      <c r="E43" s="290">
        <v>-1.7000000000000011</v>
      </c>
      <c r="F43" s="57">
        <v>-0.18279569892473127</v>
      </c>
      <c r="G43" s="764"/>
      <c r="H43" s="764"/>
      <c r="I43" s="764"/>
      <c r="J43" s="764"/>
    </row>
    <row r="44" spans="1:10" ht="14.9" customHeight="1">
      <c r="A44" s="88" t="s">
        <v>408</v>
      </c>
      <c r="B44" s="120"/>
      <c r="C44" s="121"/>
      <c r="D44" s="121"/>
      <c r="E44" s="394"/>
      <c r="F44" s="57"/>
      <c r="G44" s="764"/>
      <c r="H44" s="764"/>
      <c r="I44" s="764"/>
      <c r="J44" s="764"/>
    </row>
    <row r="45" spans="1:10" ht="14.9" customHeight="1">
      <c r="A45" s="103" t="s">
        <v>308</v>
      </c>
      <c r="B45" s="120" t="s">
        <v>41</v>
      </c>
      <c r="C45" s="47">
        <v>0</v>
      </c>
      <c r="D45" s="140">
        <v>32</v>
      </c>
      <c r="E45" s="290">
        <v>-32</v>
      </c>
      <c r="F45" s="57">
        <v>-1</v>
      </c>
      <c r="G45" s="764"/>
      <c r="H45" s="764"/>
      <c r="I45" s="764"/>
      <c r="J45" s="764"/>
    </row>
    <row r="46" spans="1:10" ht="14.9" customHeight="1">
      <c r="A46" s="103" t="s">
        <v>309</v>
      </c>
      <c r="B46" s="120" t="s">
        <v>50</v>
      </c>
      <c r="C46" s="47">
        <v>0</v>
      </c>
      <c r="D46" s="235">
        <v>4.03</v>
      </c>
      <c r="E46" s="290" t="s">
        <v>405</v>
      </c>
      <c r="F46" s="57" t="s">
        <v>52</v>
      </c>
      <c r="G46" s="764"/>
      <c r="H46" s="764"/>
      <c r="I46" s="764"/>
      <c r="J46" s="764"/>
    </row>
    <row r="47" spans="1:10" ht="14.9" customHeight="1">
      <c r="A47" s="320" t="s">
        <v>311</v>
      </c>
      <c r="B47" s="120" t="s">
        <v>41</v>
      </c>
      <c r="C47" s="140">
        <v>3</v>
      </c>
      <c r="D47" s="140">
        <v>3.9</v>
      </c>
      <c r="E47" s="290">
        <v>-0.89999999999999991</v>
      </c>
      <c r="F47" s="57">
        <v>-0.23076923076923075</v>
      </c>
      <c r="G47" s="764"/>
      <c r="H47" s="764"/>
      <c r="I47" s="764"/>
      <c r="J47" s="764"/>
    </row>
    <row r="48" spans="1:10" ht="14.9" customHeight="1">
      <c r="A48" s="19" t="s">
        <v>409</v>
      </c>
      <c r="B48" s="120"/>
      <c r="C48" s="122"/>
      <c r="D48" s="122"/>
      <c r="E48" s="122"/>
      <c r="F48" s="764"/>
      <c r="G48" s="764"/>
      <c r="H48" s="764"/>
      <c r="I48" s="764"/>
      <c r="J48" s="764"/>
    </row>
  </sheetData>
  <mergeCells count="6">
    <mergeCell ref="A19:F19"/>
    <mergeCell ref="A33:E33"/>
    <mergeCell ref="G2:I2"/>
    <mergeCell ref="A2:C2"/>
    <mergeCell ref="D2:F2"/>
    <mergeCell ref="A4:F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0068-7517-4828-B1D6-357999BBFD2B}">
  <sheetPr>
    <tabColor rgb="FF928DF2"/>
  </sheetPr>
  <dimension ref="A1:Q62"/>
  <sheetViews>
    <sheetView topLeftCell="A21" zoomScaleNormal="100" workbookViewId="0">
      <selection activeCell="B35" sqref="B35"/>
    </sheetView>
  </sheetViews>
  <sheetFormatPr defaultColWidth="9.1796875" defaultRowHeight="14.9" customHeight="1"/>
  <cols>
    <col min="1" max="1" width="55.54296875" style="4" customWidth="1"/>
    <col min="2" max="6" width="13.54296875" style="4" customWidth="1"/>
    <col min="7" max="10" width="13.453125" style="4" customWidth="1"/>
    <col min="11" max="16384" width="9.1796875" style="4"/>
  </cols>
  <sheetData>
    <row r="1" spans="1:17" ht="40" customHeight="1">
      <c r="A1" s="87" t="s">
        <v>33</v>
      </c>
      <c r="B1" s="96"/>
      <c r="C1" s="96"/>
      <c r="D1" s="87"/>
      <c r="E1" s="96"/>
      <c r="F1" s="96"/>
      <c r="G1" s="764"/>
      <c r="H1" s="764"/>
      <c r="I1" s="764"/>
      <c r="J1" s="764"/>
      <c r="K1" s="764"/>
      <c r="L1" s="764"/>
      <c r="M1" s="764"/>
      <c r="N1" s="764"/>
      <c r="O1" s="764"/>
      <c r="P1" s="764"/>
      <c r="Q1" s="764"/>
    </row>
    <row r="2" spans="1:17" ht="40" customHeight="1" thickBot="1">
      <c r="A2" s="914" t="s">
        <v>410</v>
      </c>
      <c r="B2" s="914"/>
      <c r="C2" s="914"/>
      <c r="D2" s="917"/>
      <c r="E2" s="917"/>
      <c r="F2" s="917"/>
      <c r="G2" s="917"/>
      <c r="H2" s="917"/>
      <c r="I2" s="917"/>
      <c r="J2" s="902"/>
      <c r="K2" s="764"/>
      <c r="L2" s="764"/>
      <c r="M2" s="764"/>
      <c r="N2" s="764"/>
      <c r="O2" s="764"/>
      <c r="P2" s="764"/>
      <c r="Q2" s="764"/>
    </row>
    <row r="3" spans="1:17" ht="14.9" customHeight="1">
      <c r="A3" s="764"/>
      <c r="B3" s="764"/>
      <c r="C3" s="764"/>
      <c r="D3" s="764"/>
      <c r="E3" s="764"/>
      <c r="F3" s="764"/>
      <c r="G3" s="764"/>
      <c r="H3" s="764"/>
      <c r="I3" s="764"/>
      <c r="J3" s="764"/>
      <c r="K3" s="764"/>
      <c r="L3" s="764"/>
      <c r="M3" s="764"/>
      <c r="N3" s="764"/>
      <c r="O3" s="764"/>
      <c r="P3" s="764"/>
      <c r="Q3" s="764"/>
    </row>
    <row r="4" spans="1:17" ht="14.9" customHeight="1">
      <c r="A4" s="915" t="s">
        <v>411</v>
      </c>
      <c r="B4" s="915"/>
      <c r="C4" s="915"/>
      <c r="D4" s="915"/>
      <c r="E4" s="915"/>
      <c r="F4" s="915"/>
      <c r="G4" s="764"/>
      <c r="H4" s="764"/>
      <c r="I4" s="764"/>
      <c r="J4" s="764"/>
      <c r="K4" s="764"/>
      <c r="L4" s="764"/>
      <c r="M4" s="764"/>
      <c r="N4" s="764"/>
      <c r="O4" s="764"/>
      <c r="P4" s="764"/>
      <c r="Q4" s="764"/>
    </row>
    <row r="5" spans="1:17" ht="14.9" customHeight="1">
      <c r="A5" s="397"/>
      <c r="B5" s="400"/>
      <c r="C5" s="400" t="s">
        <v>36</v>
      </c>
      <c r="D5" s="480" t="s">
        <v>191</v>
      </c>
      <c r="E5" s="401" t="s">
        <v>38</v>
      </c>
      <c r="F5" s="401" t="s">
        <v>290</v>
      </c>
      <c r="G5" s="400" t="s">
        <v>291</v>
      </c>
      <c r="H5" s="480" t="s">
        <v>292</v>
      </c>
      <c r="I5" s="401" t="s">
        <v>38</v>
      </c>
      <c r="J5" s="401" t="s">
        <v>290</v>
      </c>
      <c r="K5" s="215"/>
      <c r="L5" s="215"/>
      <c r="M5" s="216"/>
      <c r="N5" s="216"/>
      <c r="O5" s="216"/>
      <c r="P5" s="216"/>
      <c r="Q5" s="216"/>
    </row>
    <row r="6" spans="1:17" ht="14.9" customHeight="1">
      <c r="A6" s="71" t="s">
        <v>40</v>
      </c>
      <c r="B6" s="46" t="s">
        <v>41</v>
      </c>
      <c r="C6" s="47">
        <v>1204.5</v>
      </c>
      <c r="D6" s="48">
        <v>2136.8000000000002</v>
      </c>
      <c r="E6" s="56">
        <v>-932.30000000000018</v>
      </c>
      <c r="F6" s="57">
        <v>-0.43630662673156129</v>
      </c>
      <c r="G6" s="47">
        <v>270.79999999999995</v>
      </c>
      <c r="H6" s="48">
        <v>930.70000000000027</v>
      </c>
      <c r="I6" s="56">
        <v>-659.90000000000032</v>
      </c>
      <c r="J6" s="57">
        <v>-0.70903620930482447</v>
      </c>
      <c r="K6" s="217"/>
      <c r="L6" s="216"/>
      <c r="M6" s="216"/>
      <c r="N6" s="218"/>
      <c r="O6" s="218"/>
      <c r="P6" s="218"/>
      <c r="Q6" s="218"/>
    </row>
    <row r="7" spans="1:17" ht="14.9" customHeight="1">
      <c r="A7" s="71" t="s">
        <v>293</v>
      </c>
      <c r="B7" s="46" t="s">
        <v>41</v>
      </c>
      <c r="C7" s="47">
        <v>20.9</v>
      </c>
      <c r="D7" s="48">
        <v>35.299999999999997</v>
      </c>
      <c r="E7" s="56">
        <v>-14.399999999999999</v>
      </c>
      <c r="F7" s="57">
        <v>-0.40793201133144474</v>
      </c>
      <c r="G7" s="47">
        <v>-0.80000000000000071</v>
      </c>
      <c r="H7" s="48">
        <v>40</v>
      </c>
      <c r="I7" s="56">
        <v>-40.799999999999997</v>
      </c>
      <c r="J7" s="57">
        <v>-1.02</v>
      </c>
      <c r="K7" s="216"/>
      <c r="L7" s="216"/>
      <c r="M7" s="216"/>
      <c r="N7" s="218"/>
      <c r="O7" s="218"/>
      <c r="P7" s="218"/>
      <c r="Q7" s="218"/>
    </row>
    <row r="8" spans="1:17" ht="14.9" customHeight="1">
      <c r="A8" s="71" t="s">
        <v>230</v>
      </c>
      <c r="B8" s="46" t="s">
        <v>41</v>
      </c>
      <c r="C8" s="47">
        <v>-66</v>
      </c>
      <c r="D8" s="48">
        <v>89.3</v>
      </c>
      <c r="E8" s="56">
        <v>-155.30000000000001</v>
      </c>
      <c r="F8" s="57" t="s">
        <v>52</v>
      </c>
      <c r="G8" s="47">
        <v>-6.1000000000000014</v>
      </c>
      <c r="H8" s="48">
        <v>63.9</v>
      </c>
      <c r="I8" s="56">
        <v>-70</v>
      </c>
      <c r="J8" s="57">
        <v>-1.0954616588419406</v>
      </c>
      <c r="K8" s="217"/>
      <c r="L8" s="216"/>
      <c r="M8" s="216"/>
      <c r="N8" s="218"/>
      <c r="O8" s="218"/>
      <c r="P8" s="218"/>
      <c r="Q8" s="218"/>
    </row>
    <row r="9" spans="1:17" ht="14.9" customHeight="1">
      <c r="A9" s="71" t="s">
        <v>294</v>
      </c>
      <c r="B9" s="46" t="s">
        <v>41</v>
      </c>
      <c r="C9" s="47">
        <v>18.600000000000001</v>
      </c>
      <c r="D9" s="48">
        <v>33.799999999999997</v>
      </c>
      <c r="E9" s="56">
        <v>-15.199999999999996</v>
      </c>
      <c r="F9" s="57">
        <v>-0.44970414201183423</v>
      </c>
      <c r="G9" s="47">
        <v>-1.5</v>
      </c>
      <c r="H9" s="48">
        <v>39.5</v>
      </c>
      <c r="I9" s="56">
        <v>-41</v>
      </c>
      <c r="J9" s="57">
        <v>-1.0379746835443038</v>
      </c>
      <c r="K9" s="216"/>
      <c r="L9" s="216"/>
      <c r="M9" s="216"/>
      <c r="N9" s="218"/>
      <c r="O9" s="218"/>
      <c r="P9" s="218"/>
      <c r="Q9" s="218"/>
    </row>
    <row r="10" spans="1:17" ht="14.9" customHeight="1">
      <c r="A10" s="71" t="s">
        <v>232</v>
      </c>
      <c r="B10" s="46" t="s">
        <v>41</v>
      </c>
      <c r="C10" s="47">
        <v>-68.2</v>
      </c>
      <c r="D10" s="48">
        <v>87.8</v>
      </c>
      <c r="E10" s="56">
        <v>-156</v>
      </c>
      <c r="F10" s="57" t="s">
        <v>52</v>
      </c>
      <c r="G10" s="47">
        <v>-6.8000000000000043</v>
      </c>
      <c r="H10" s="48">
        <v>63.4</v>
      </c>
      <c r="I10" s="56">
        <v>-70.2</v>
      </c>
      <c r="J10" s="57">
        <v>-1.1072555205047319</v>
      </c>
      <c r="K10" s="217"/>
      <c r="L10" s="216"/>
      <c r="M10" s="216"/>
      <c r="N10" s="218"/>
      <c r="O10" s="218"/>
      <c r="P10" s="218"/>
      <c r="Q10" s="218"/>
    </row>
    <row r="11" spans="1:17" ht="14.9" customHeight="1">
      <c r="A11" s="71" t="s">
        <v>295</v>
      </c>
      <c r="B11" s="46" t="s">
        <v>41</v>
      </c>
      <c r="C11" s="47">
        <v>5.4</v>
      </c>
      <c r="D11" s="48">
        <v>2.6</v>
      </c>
      <c r="E11" s="56">
        <v>2.8000000000000003</v>
      </c>
      <c r="F11" s="57">
        <v>1.0769230769230771</v>
      </c>
      <c r="G11" s="47">
        <v>3.3000000000000003</v>
      </c>
      <c r="H11" s="48">
        <v>0.90000000000000013</v>
      </c>
      <c r="I11" s="56">
        <v>2.4000000000000004</v>
      </c>
      <c r="J11" s="57">
        <v>2.6666666666666665</v>
      </c>
      <c r="K11" s="217"/>
      <c r="L11" s="216"/>
      <c r="M11" s="216"/>
      <c r="N11" s="218"/>
      <c r="O11" s="218"/>
      <c r="P11" s="218"/>
      <c r="Q11" s="218"/>
    </row>
    <row r="12" spans="1:17" ht="14.9" customHeight="1">
      <c r="A12" s="71" t="s">
        <v>296</v>
      </c>
      <c r="B12" s="46" t="s">
        <v>50</v>
      </c>
      <c r="C12" s="242">
        <v>1.6E-2</v>
      </c>
      <c r="D12" s="57">
        <v>1.7000000000000001E-2</v>
      </c>
      <c r="E12" s="99" t="s">
        <v>399</v>
      </c>
      <c r="F12" s="57" t="s">
        <v>52</v>
      </c>
      <c r="G12" s="242">
        <v>-3.0000000000000001E-3</v>
      </c>
      <c r="H12" s="57">
        <v>4.3999999999999997E-2</v>
      </c>
      <c r="I12" s="99" t="s">
        <v>412</v>
      </c>
      <c r="J12" s="57" t="s">
        <v>52</v>
      </c>
      <c r="K12" s="216"/>
      <c r="L12" s="216"/>
      <c r="M12" s="216"/>
      <c r="N12" s="218"/>
      <c r="O12" s="218"/>
      <c r="P12" s="218"/>
      <c r="Q12" s="218"/>
    </row>
    <row r="13" spans="1:17" ht="14.9" customHeight="1">
      <c r="A13" s="216"/>
      <c r="B13" s="216"/>
      <c r="C13" s="216"/>
      <c r="D13" s="216"/>
      <c r="E13" s="216"/>
      <c r="F13" s="216"/>
      <c r="G13" s="216"/>
      <c r="H13" s="216"/>
      <c r="I13" s="216"/>
      <c r="J13" s="216"/>
      <c r="K13" s="216"/>
      <c r="L13" s="216"/>
      <c r="M13" s="216"/>
      <c r="N13" s="218"/>
      <c r="O13" s="218"/>
      <c r="P13" s="218"/>
      <c r="Q13" s="218"/>
    </row>
    <row r="14" spans="1:17" ht="14.9" customHeight="1">
      <c r="A14" s="397"/>
      <c r="B14" s="400"/>
      <c r="C14" s="400" t="s">
        <v>70</v>
      </c>
      <c r="D14" s="480" t="s">
        <v>71</v>
      </c>
      <c r="E14" s="401" t="s">
        <v>38</v>
      </c>
      <c r="F14" s="401" t="s">
        <v>299</v>
      </c>
      <c r="G14" s="400" t="s">
        <v>70</v>
      </c>
      <c r="H14" s="400" t="s">
        <v>300</v>
      </c>
      <c r="I14" s="401" t="s">
        <v>38</v>
      </c>
      <c r="J14" s="401" t="s">
        <v>299</v>
      </c>
      <c r="K14" s="215"/>
      <c r="L14" s="215"/>
      <c r="M14" s="216"/>
      <c r="N14" s="218"/>
      <c r="O14" s="218"/>
      <c r="P14" s="218"/>
      <c r="Q14" s="218"/>
    </row>
    <row r="15" spans="1:17" ht="14.9" customHeight="1">
      <c r="A15" s="71" t="s">
        <v>413</v>
      </c>
      <c r="B15" s="46" t="s">
        <v>41</v>
      </c>
      <c r="C15" s="47">
        <v>11.2</v>
      </c>
      <c r="D15" s="48">
        <v>10.7</v>
      </c>
      <c r="E15" s="56">
        <v>0.5</v>
      </c>
      <c r="F15" s="57">
        <v>4.6728971962616828E-2</v>
      </c>
      <c r="G15" s="47">
        <v>11.2</v>
      </c>
      <c r="H15" s="48">
        <v>8.6999999999999993</v>
      </c>
      <c r="I15" s="48">
        <v>2.5</v>
      </c>
      <c r="J15" s="57">
        <v>0.2873563218390805</v>
      </c>
      <c r="K15" s="764"/>
      <c r="L15" s="216"/>
      <c r="M15" s="216"/>
      <c r="N15" s="218"/>
      <c r="O15" s="218"/>
      <c r="P15" s="218"/>
      <c r="Q15" s="218"/>
    </row>
    <row r="16" spans="1:17" ht="14.9" customHeight="1">
      <c r="A16" s="71" t="s">
        <v>414</v>
      </c>
      <c r="B16" s="46" t="s">
        <v>41</v>
      </c>
      <c r="C16" s="47">
        <v>132.80000000000001</v>
      </c>
      <c r="D16" s="48">
        <v>446.6</v>
      </c>
      <c r="E16" s="56">
        <v>-313.8</v>
      </c>
      <c r="F16" s="57">
        <v>-0.70264218540080603</v>
      </c>
      <c r="G16" s="47">
        <v>132.80000000000001</v>
      </c>
      <c r="H16" s="48">
        <v>125.9</v>
      </c>
      <c r="I16" s="56">
        <v>6.9000000000000057</v>
      </c>
      <c r="J16" s="57">
        <v>5.4805401111993689E-2</v>
      </c>
      <c r="K16" s="764"/>
      <c r="L16" s="216"/>
      <c r="M16" s="216"/>
      <c r="N16" s="218"/>
      <c r="O16" s="218"/>
      <c r="P16" s="218"/>
      <c r="Q16" s="218"/>
    </row>
    <row r="17" spans="1:10" ht="14.9" customHeight="1">
      <c r="A17" s="318" t="s">
        <v>198</v>
      </c>
      <c r="B17" s="764"/>
      <c r="C17" s="764"/>
      <c r="D17" s="764"/>
      <c r="E17" s="764"/>
      <c r="F17" s="764"/>
      <c r="G17" s="764"/>
      <c r="H17" s="764"/>
      <c r="I17" s="764"/>
      <c r="J17" s="764"/>
    </row>
    <row r="20" spans="1:10" ht="14.9" customHeight="1">
      <c r="A20" s="915" t="s">
        <v>415</v>
      </c>
      <c r="B20" s="915"/>
      <c r="C20" s="915"/>
      <c r="D20" s="915"/>
      <c r="E20" s="915"/>
      <c r="F20" s="764"/>
      <c r="G20" s="764"/>
      <c r="H20" s="764"/>
      <c r="I20" s="764"/>
      <c r="J20" s="764"/>
    </row>
    <row r="21" spans="1:10" ht="14.9" customHeight="1">
      <c r="A21" s="397"/>
      <c r="B21" s="400"/>
      <c r="C21" s="480" t="s">
        <v>416</v>
      </c>
      <c r="D21" s="480" t="s">
        <v>417</v>
      </c>
      <c r="E21" s="400" t="s">
        <v>38</v>
      </c>
      <c r="F21" s="400" t="s">
        <v>39</v>
      </c>
      <c r="G21" s="764"/>
      <c r="H21" s="764"/>
      <c r="I21" s="764"/>
      <c r="J21" s="764"/>
    </row>
    <row r="22" spans="1:10" ht="14.9" customHeight="1">
      <c r="A22" s="88" t="s">
        <v>418</v>
      </c>
      <c r="B22" s="204" t="s">
        <v>419</v>
      </c>
      <c r="C22" s="63" t="s">
        <v>52</v>
      </c>
      <c r="D22" s="132" t="s">
        <v>52</v>
      </c>
      <c r="E22" s="56" t="s">
        <v>52</v>
      </c>
      <c r="F22" s="56" t="s">
        <v>52</v>
      </c>
      <c r="G22" s="764"/>
      <c r="H22" s="764"/>
      <c r="I22" s="764"/>
      <c r="J22" s="764"/>
    </row>
    <row r="23" spans="1:10" ht="14.9" customHeight="1">
      <c r="A23" s="816" t="s">
        <v>420</v>
      </c>
      <c r="B23" s="120" t="s">
        <v>41</v>
      </c>
      <c r="C23" s="121">
        <v>8.3000000000000007</v>
      </c>
      <c r="D23" s="122">
        <v>14.2</v>
      </c>
      <c r="E23" s="56">
        <v>-5.8999999999999986</v>
      </c>
      <c r="F23" s="99">
        <v>-0.41549295774647882</v>
      </c>
      <c r="G23" s="764"/>
      <c r="H23" s="764"/>
      <c r="I23" s="764"/>
      <c r="J23" s="764"/>
    </row>
    <row r="24" spans="1:10" ht="14.9" customHeight="1">
      <c r="A24" s="275" t="s">
        <v>309</v>
      </c>
      <c r="B24" s="135" t="s">
        <v>50</v>
      </c>
      <c r="C24" s="309">
        <v>3.09</v>
      </c>
      <c r="D24" s="310">
        <v>3.05</v>
      </c>
      <c r="E24" s="76" t="s">
        <v>421</v>
      </c>
      <c r="F24" s="76" t="s">
        <v>52</v>
      </c>
      <c r="G24" s="764"/>
      <c r="H24" s="764"/>
      <c r="I24" s="764"/>
      <c r="J24" s="764"/>
    </row>
    <row r="25" spans="1:10" ht="14.9" customHeight="1">
      <c r="A25" s="206" t="s">
        <v>422</v>
      </c>
      <c r="B25" s="205"/>
      <c r="C25" s="221"/>
      <c r="D25" s="205"/>
      <c r="E25" s="764"/>
      <c r="F25" s="764"/>
      <c r="G25" s="764"/>
      <c r="H25" s="764"/>
      <c r="I25" s="764"/>
      <c r="J25" s="764"/>
    </row>
    <row r="26" spans="1:10" ht="14.9" customHeight="1">
      <c r="A26" s="206" t="s">
        <v>423</v>
      </c>
      <c r="B26" s="205"/>
      <c r="C26" s="205"/>
      <c r="D26" s="205"/>
      <c r="E26" s="764"/>
      <c r="F26" s="764"/>
      <c r="G26" s="764"/>
      <c r="H26" s="764"/>
      <c r="I26" s="764"/>
      <c r="J26" s="764"/>
    </row>
    <row r="27" spans="1:10" ht="14.9" customHeight="1">
      <c r="A27" s="206" t="s">
        <v>424</v>
      </c>
      <c r="B27" s="205"/>
      <c r="C27" s="205"/>
      <c r="D27" s="205"/>
      <c r="E27" s="764"/>
      <c r="F27" s="764"/>
      <c r="G27" s="764"/>
      <c r="H27" s="764"/>
      <c r="I27" s="764"/>
      <c r="J27" s="764"/>
    </row>
    <row r="28" spans="1:10" ht="14.9" customHeight="1">
      <c r="A28" s="206"/>
      <c r="B28" s="205"/>
      <c r="C28" s="205"/>
      <c r="D28" s="205"/>
      <c r="E28" s="764"/>
      <c r="F28" s="764"/>
      <c r="G28" s="764"/>
      <c r="H28" s="764"/>
      <c r="I28" s="764"/>
      <c r="J28" s="764"/>
    </row>
    <row r="29" spans="1:10" ht="14.9" customHeight="1">
      <c r="A29" s="205"/>
      <c r="B29" s="205"/>
      <c r="C29" s="205"/>
      <c r="D29" s="205"/>
      <c r="E29" s="764"/>
      <c r="F29" s="764"/>
      <c r="G29" s="764"/>
      <c r="H29" s="764"/>
      <c r="I29" s="764"/>
      <c r="J29" s="764"/>
    </row>
    <row r="30" spans="1:10" ht="14.9" customHeight="1">
      <c r="A30" s="915" t="s">
        <v>425</v>
      </c>
      <c r="B30" s="915"/>
      <c r="C30" s="915"/>
      <c r="D30" s="915"/>
      <c r="E30" s="915"/>
      <c r="F30" s="915"/>
      <c r="G30" s="764"/>
      <c r="H30" s="764"/>
      <c r="I30" s="764"/>
      <c r="J30" s="764"/>
    </row>
    <row r="31" spans="1:10" ht="14.9" customHeight="1">
      <c r="A31" s="397"/>
      <c r="B31" s="400"/>
      <c r="C31" s="400" t="s">
        <v>70</v>
      </c>
      <c r="D31" s="400" t="s">
        <v>71</v>
      </c>
      <c r="E31" s="401" t="s">
        <v>38</v>
      </c>
      <c r="F31" s="401" t="s">
        <v>39</v>
      </c>
      <c r="G31" s="400" t="s">
        <v>70</v>
      </c>
      <c r="H31" s="400" t="s">
        <v>300</v>
      </c>
      <c r="I31" s="401" t="s">
        <v>38</v>
      </c>
      <c r="J31" s="401" t="s">
        <v>39</v>
      </c>
    </row>
    <row r="32" spans="1:10" ht="14.9" customHeight="1">
      <c r="A32" s="88" t="s">
        <v>256</v>
      </c>
      <c r="B32" s="124"/>
      <c r="C32" s="141"/>
      <c r="D32" s="142"/>
      <c r="E32" s="133"/>
      <c r="F32" s="126"/>
      <c r="G32" s="141"/>
      <c r="H32" s="142"/>
      <c r="I32" s="133"/>
      <c r="J32" s="126"/>
    </row>
    <row r="33" spans="1:11" ht="14.9" customHeight="1">
      <c r="A33" s="71" t="s">
        <v>358</v>
      </c>
      <c r="B33" s="124" t="s">
        <v>426</v>
      </c>
      <c r="C33" s="850">
        <v>1.4</v>
      </c>
      <c r="D33" s="851">
        <v>1.4</v>
      </c>
      <c r="E33" s="853" t="s">
        <v>427</v>
      </c>
      <c r="F33" s="126">
        <v>-2.9000000000000001E-2</v>
      </c>
      <c r="G33" s="850">
        <v>1.4</v>
      </c>
      <c r="H33" s="851">
        <v>1.4</v>
      </c>
      <c r="I33" s="852" t="s">
        <v>427</v>
      </c>
      <c r="J33" s="126">
        <v>-4.0000000000000001E-3</v>
      </c>
      <c r="K33" s="764"/>
    </row>
    <row r="34" spans="1:11" ht="14.9" customHeight="1">
      <c r="A34" s="71" t="s">
        <v>428</v>
      </c>
      <c r="B34" s="124" t="s">
        <v>429</v>
      </c>
      <c r="C34" s="858">
        <v>312</v>
      </c>
      <c r="D34" s="859">
        <v>251</v>
      </c>
      <c r="E34" s="860">
        <v>61</v>
      </c>
      <c r="F34" s="126">
        <v>0.24299999999999999</v>
      </c>
      <c r="G34" s="858">
        <v>312</v>
      </c>
      <c r="H34" s="859">
        <v>262</v>
      </c>
      <c r="I34" s="860">
        <v>50</v>
      </c>
      <c r="J34" s="126">
        <v>0.191</v>
      </c>
      <c r="K34" s="764"/>
    </row>
    <row r="35" spans="1:11" ht="14.9" customHeight="1">
      <c r="A35" s="88" t="s">
        <v>284</v>
      </c>
      <c r="B35" s="124"/>
      <c r="C35" s="141"/>
      <c r="D35" s="142"/>
      <c r="E35" s="133"/>
      <c r="F35" s="126"/>
      <c r="G35" s="141"/>
      <c r="H35" s="142"/>
      <c r="I35" s="133"/>
      <c r="J35" s="126"/>
      <c r="K35" s="764"/>
    </row>
    <row r="36" spans="1:11" ht="14.9" customHeight="1">
      <c r="A36" s="71" t="s">
        <v>358</v>
      </c>
      <c r="B36" s="124" t="s">
        <v>426</v>
      </c>
      <c r="C36" s="855">
        <v>0.6</v>
      </c>
      <c r="D36" s="856">
        <v>0.6</v>
      </c>
      <c r="E36" s="857">
        <v>0</v>
      </c>
      <c r="F36" s="126">
        <v>1E-3</v>
      </c>
      <c r="G36" s="855">
        <v>0.6</v>
      </c>
      <c r="H36" s="856">
        <v>0.6</v>
      </c>
      <c r="I36" s="857" t="s">
        <v>187</v>
      </c>
      <c r="J36" s="126" t="s">
        <v>264</v>
      </c>
      <c r="K36" s="764"/>
    </row>
    <row r="37" spans="1:11" ht="14.9" customHeight="1">
      <c r="A37" s="71" t="s">
        <v>430</v>
      </c>
      <c r="B37" s="124" t="s">
        <v>270</v>
      </c>
      <c r="C37" s="855">
        <v>2.5</v>
      </c>
      <c r="D37" s="856">
        <v>3</v>
      </c>
      <c r="E37" s="874">
        <v>-0.5</v>
      </c>
      <c r="F37" s="126">
        <v>-0.16900000000000001</v>
      </c>
      <c r="G37" s="855">
        <v>2.5</v>
      </c>
      <c r="H37" s="856">
        <v>1.3</v>
      </c>
      <c r="I37" s="857">
        <v>1.1000000000000001</v>
      </c>
      <c r="J37" s="126">
        <v>0.83499999999999996</v>
      </c>
      <c r="K37" s="764"/>
    </row>
    <row r="38" spans="1:11" ht="14.9" customHeight="1">
      <c r="A38" s="397"/>
      <c r="B38" s="400"/>
      <c r="C38" s="400" t="s">
        <v>36</v>
      </c>
      <c r="D38" s="400" t="s">
        <v>37</v>
      </c>
      <c r="E38" s="401" t="s">
        <v>38</v>
      </c>
      <c r="F38" s="401" t="s">
        <v>39</v>
      </c>
      <c r="G38" s="400" t="s">
        <v>291</v>
      </c>
      <c r="H38" s="400" t="s">
        <v>322</v>
      </c>
      <c r="I38" s="401" t="s">
        <v>38</v>
      </c>
      <c r="J38" s="401" t="s">
        <v>39</v>
      </c>
      <c r="K38" s="764"/>
    </row>
    <row r="39" spans="1:11" ht="14.9" customHeight="1">
      <c r="A39" s="88" t="s">
        <v>277</v>
      </c>
      <c r="B39" s="46"/>
      <c r="C39" s="47"/>
      <c r="D39" s="48"/>
      <c r="E39" s="56"/>
      <c r="F39" s="57"/>
      <c r="G39" s="47"/>
      <c r="H39" s="48"/>
      <c r="I39" s="56"/>
      <c r="J39" s="57"/>
      <c r="K39" s="764"/>
    </row>
    <row r="40" spans="1:11" ht="14.9" customHeight="1">
      <c r="A40" s="103" t="s">
        <v>90</v>
      </c>
      <c r="B40" s="124" t="s">
        <v>270</v>
      </c>
      <c r="C40" s="141">
        <v>3.81</v>
      </c>
      <c r="D40" s="142">
        <v>4.6399999999999997</v>
      </c>
      <c r="E40" s="133">
        <v>-0.83</v>
      </c>
      <c r="F40" s="126">
        <v>-0.17899999999999999</v>
      </c>
      <c r="G40" s="141">
        <v>1.17</v>
      </c>
      <c r="H40" s="142">
        <v>1.37</v>
      </c>
      <c r="I40" s="133">
        <v>-0.2</v>
      </c>
      <c r="J40" s="126">
        <v>-0.14699999999999999</v>
      </c>
      <c r="K40" s="764"/>
    </row>
    <row r="41" spans="1:11" ht="14.9" customHeight="1">
      <c r="A41" s="103" t="s">
        <v>431</v>
      </c>
      <c r="B41" s="124" t="s">
        <v>270</v>
      </c>
      <c r="C41" s="141">
        <v>0.56000000000000005</v>
      </c>
      <c r="D41" s="142">
        <v>0.92</v>
      </c>
      <c r="E41" s="133">
        <v>-0.37</v>
      </c>
      <c r="F41" s="126">
        <v>-0.39700000000000002</v>
      </c>
      <c r="G41" s="141">
        <v>0.16</v>
      </c>
      <c r="H41" s="142">
        <v>0.26</v>
      </c>
      <c r="I41" s="133">
        <v>-0.1</v>
      </c>
      <c r="J41" s="126">
        <v>-0.378</v>
      </c>
      <c r="K41" s="778"/>
    </row>
    <row r="42" spans="1:11" ht="14.9" customHeight="1">
      <c r="A42" s="103" t="s">
        <v>432</v>
      </c>
      <c r="B42" s="124" t="s">
        <v>270</v>
      </c>
      <c r="C42" s="141">
        <v>0</v>
      </c>
      <c r="D42" s="142">
        <v>0</v>
      </c>
      <c r="E42" s="854" t="s">
        <v>329</v>
      </c>
      <c r="F42" s="126">
        <v>-0.24099999999999999</v>
      </c>
      <c r="G42" s="141">
        <v>0</v>
      </c>
      <c r="H42" s="142">
        <v>0</v>
      </c>
      <c r="I42" s="769" t="s">
        <v>329</v>
      </c>
      <c r="J42" s="126">
        <v>-0.26900000000000002</v>
      </c>
      <c r="K42" s="778"/>
    </row>
    <row r="43" spans="1:11" ht="14.9" customHeight="1">
      <c r="A43" s="103" t="s">
        <v>138</v>
      </c>
      <c r="B43" s="124" t="s">
        <v>270</v>
      </c>
      <c r="C43" s="141">
        <v>0.47</v>
      </c>
      <c r="D43" s="142">
        <v>0.31</v>
      </c>
      <c r="E43" s="133">
        <v>0.16</v>
      </c>
      <c r="F43" s="126">
        <v>0.52200000000000002</v>
      </c>
      <c r="G43" s="141">
        <v>0.18</v>
      </c>
      <c r="H43" s="142">
        <v>0.1</v>
      </c>
      <c r="I43" s="133">
        <v>0.08</v>
      </c>
      <c r="J43" s="126">
        <v>0.745</v>
      </c>
      <c r="K43" s="764"/>
    </row>
    <row r="44" spans="1:11" ht="14.9" customHeight="1">
      <c r="A44" s="71" t="s">
        <v>433</v>
      </c>
      <c r="B44" s="120" t="s">
        <v>270</v>
      </c>
      <c r="C44" s="143">
        <v>4.84</v>
      </c>
      <c r="D44" s="144">
        <v>5.87</v>
      </c>
      <c r="E44" s="133">
        <v>-1.04</v>
      </c>
      <c r="F44" s="123">
        <v>-0.17699999999999999</v>
      </c>
      <c r="G44" s="143">
        <v>1.51</v>
      </c>
      <c r="H44" s="144">
        <v>1.73</v>
      </c>
      <c r="I44" s="133">
        <v>-0.22</v>
      </c>
      <c r="J44" s="123">
        <v>-0.129</v>
      </c>
      <c r="K44" s="764"/>
    </row>
    <row r="45" spans="1:11" ht="14.9" customHeight="1">
      <c r="A45" s="103" t="s">
        <v>434</v>
      </c>
      <c r="B45" s="124" t="s">
        <v>270</v>
      </c>
      <c r="C45" s="141">
        <v>1.57</v>
      </c>
      <c r="D45" s="142">
        <v>1.92</v>
      </c>
      <c r="E45" s="133">
        <v>-0.35</v>
      </c>
      <c r="F45" s="126">
        <v>-0.182</v>
      </c>
      <c r="G45" s="141">
        <v>0.48</v>
      </c>
      <c r="H45" s="142">
        <v>0.49</v>
      </c>
      <c r="I45" s="133">
        <v>-0.01</v>
      </c>
      <c r="J45" s="126">
        <v>-0.03</v>
      </c>
      <c r="K45" s="764"/>
    </row>
    <row r="46" spans="1:11" ht="14.9" customHeight="1">
      <c r="A46" s="817" t="s">
        <v>435</v>
      </c>
      <c r="B46" s="818" t="s">
        <v>270</v>
      </c>
      <c r="C46" s="823">
        <v>3.26</v>
      </c>
      <c r="D46" s="824">
        <v>3.95</v>
      </c>
      <c r="E46" s="825">
        <v>-0.69</v>
      </c>
      <c r="F46" s="822">
        <v>-0.17399999999999999</v>
      </c>
      <c r="G46" s="823">
        <v>1.03</v>
      </c>
      <c r="H46" s="824">
        <v>1.24</v>
      </c>
      <c r="I46" s="825">
        <v>-0.21</v>
      </c>
      <c r="J46" s="822">
        <v>-0.16800000000000001</v>
      </c>
      <c r="K46" s="764"/>
    </row>
    <row r="47" spans="1:11" s="18" customFormat="1" ht="14.9" customHeight="1">
      <c r="A47" s="88" t="s">
        <v>285</v>
      </c>
      <c r="B47" s="277" t="s">
        <v>270</v>
      </c>
      <c r="C47" s="278">
        <v>6.65</v>
      </c>
      <c r="D47" s="279">
        <v>8.9600000000000009</v>
      </c>
      <c r="E47" s="280">
        <v>-2.3199999999999998</v>
      </c>
      <c r="F47" s="337">
        <v>-0.25900000000000001</v>
      </c>
      <c r="G47" s="278">
        <v>1.34</v>
      </c>
      <c r="H47" s="279">
        <v>2.52</v>
      </c>
      <c r="I47" s="280">
        <v>-1.18</v>
      </c>
      <c r="J47" s="337">
        <v>-0.46700000000000003</v>
      </c>
    </row>
    <row r="48" spans="1:11" ht="14.9" customHeight="1">
      <c r="A48" s="103" t="s">
        <v>90</v>
      </c>
      <c r="B48" s="124" t="s">
        <v>270</v>
      </c>
      <c r="C48" s="141">
        <v>3</v>
      </c>
      <c r="D48" s="142">
        <v>3.53</v>
      </c>
      <c r="E48" s="133">
        <v>-0.53</v>
      </c>
      <c r="F48" s="126">
        <v>-0.151</v>
      </c>
      <c r="G48" s="141">
        <v>0.49</v>
      </c>
      <c r="H48" s="142">
        <v>0.53</v>
      </c>
      <c r="I48" s="133">
        <v>-0.05</v>
      </c>
      <c r="J48" s="126">
        <v>-8.6999999999999994E-2</v>
      </c>
      <c r="K48" s="764"/>
    </row>
    <row r="49" spans="1:11" ht="14.9" customHeight="1">
      <c r="A49" s="103" t="s">
        <v>431</v>
      </c>
      <c r="B49" s="124" t="s">
        <v>270</v>
      </c>
      <c r="C49" s="141">
        <v>0.23</v>
      </c>
      <c r="D49" s="142">
        <v>0.47</v>
      </c>
      <c r="E49" s="133">
        <v>-0.24</v>
      </c>
      <c r="F49" s="126">
        <v>-0.51300000000000001</v>
      </c>
      <c r="G49" s="141">
        <v>0.04</v>
      </c>
      <c r="H49" s="142">
        <v>0.22</v>
      </c>
      <c r="I49" s="133">
        <v>-0.18</v>
      </c>
      <c r="J49" s="126">
        <v>-0.82299999999999995</v>
      </c>
      <c r="K49" s="764"/>
    </row>
    <row r="50" spans="1:11" ht="14.9" customHeight="1">
      <c r="A50" s="103" t="s">
        <v>432</v>
      </c>
      <c r="B50" s="120" t="s">
        <v>270</v>
      </c>
      <c r="C50" s="143">
        <v>0.01</v>
      </c>
      <c r="D50" s="93">
        <v>0.02</v>
      </c>
      <c r="E50" s="133">
        <v>-0.01</v>
      </c>
      <c r="F50" s="126">
        <v>-0.45200000000000001</v>
      </c>
      <c r="G50" s="143">
        <v>0</v>
      </c>
      <c r="H50" s="861">
        <v>0</v>
      </c>
      <c r="I50" s="769" t="s">
        <v>329</v>
      </c>
      <c r="J50" s="126">
        <v>-0.74399999999999999</v>
      </c>
      <c r="K50" s="764"/>
    </row>
    <row r="51" spans="1:11" ht="14.9" customHeight="1">
      <c r="A51" s="103" t="s">
        <v>138</v>
      </c>
      <c r="B51" s="120" t="s">
        <v>270</v>
      </c>
      <c r="C51" s="143">
        <v>0.25</v>
      </c>
      <c r="D51" s="93">
        <v>0.12</v>
      </c>
      <c r="E51" s="133">
        <v>0.13</v>
      </c>
      <c r="F51" s="57">
        <v>1.0780000000000001</v>
      </c>
      <c r="G51" s="143">
        <v>0.06</v>
      </c>
      <c r="H51" s="93">
        <v>0.02</v>
      </c>
      <c r="I51" s="133">
        <v>0.04</v>
      </c>
      <c r="J51" s="57">
        <v>1.8620000000000001</v>
      </c>
      <c r="K51" s="764"/>
    </row>
    <row r="52" spans="1:11" ht="14.9" customHeight="1">
      <c r="A52" s="103" t="s">
        <v>436</v>
      </c>
      <c r="B52" s="124" t="s">
        <v>270</v>
      </c>
      <c r="C52" s="141">
        <v>1.45</v>
      </c>
      <c r="D52" s="142">
        <v>2.89</v>
      </c>
      <c r="E52" s="133">
        <v>-1.44</v>
      </c>
      <c r="F52" s="126">
        <v>-0.497</v>
      </c>
      <c r="G52" s="141">
        <v>0.32</v>
      </c>
      <c r="H52" s="142">
        <v>0.64</v>
      </c>
      <c r="I52" s="133">
        <v>-0.32</v>
      </c>
      <c r="J52" s="126">
        <v>-0.495</v>
      </c>
      <c r="K52" s="764"/>
    </row>
    <row r="53" spans="1:11" ht="14.9" customHeight="1">
      <c r="A53" s="71" t="s">
        <v>433</v>
      </c>
      <c r="B53" s="120" t="s">
        <v>270</v>
      </c>
      <c r="C53" s="143">
        <v>4.9400000000000004</v>
      </c>
      <c r="D53" s="144">
        <v>7.03</v>
      </c>
      <c r="E53" s="133">
        <v>-2.09</v>
      </c>
      <c r="F53" s="123">
        <v>-0.29699999999999999</v>
      </c>
      <c r="G53" s="143">
        <v>0.92</v>
      </c>
      <c r="H53" s="144">
        <v>1.42</v>
      </c>
      <c r="I53" s="133">
        <v>-0.51</v>
      </c>
      <c r="J53" s="123">
        <v>-0.35599999999999998</v>
      </c>
      <c r="K53" s="764"/>
    </row>
    <row r="54" spans="1:11" ht="14.9" customHeight="1">
      <c r="A54" s="103" t="s">
        <v>434</v>
      </c>
      <c r="B54" s="124" t="s">
        <v>270</v>
      </c>
      <c r="C54" s="141">
        <v>1.45</v>
      </c>
      <c r="D54" s="142">
        <v>1.64</v>
      </c>
      <c r="E54" s="133">
        <v>-0.19</v>
      </c>
      <c r="F54" s="265">
        <v>-0.11700000000000001</v>
      </c>
      <c r="G54" s="141">
        <v>0.14000000000000001</v>
      </c>
      <c r="H54" s="142">
        <v>0.16</v>
      </c>
      <c r="I54" s="133">
        <v>-0.02</v>
      </c>
      <c r="J54" s="265">
        <v>-0.14599999999999999</v>
      </c>
      <c r="K54" s="764"/>
    </row>
    <row r="55" spans="1:11" ht="14.9" customHeight="1">
      <c r="A55" s="103" t="s">
        <v>437</v>
      </c>
      <c r="B55" s="124" t="s">
        <v>270</v>
      </c>
      <c r="C55" s="141">
        <v>3.49</v>
      </c>
      <c r="D55" s="142">
        <v>5.39</v>
      </c>
      <c r="E55" s="133">
        <v>-1.9</v>
      </c>
      <c r="F55" s="126">
        <v>-0.35199999999999998</v>
      </c>
      <c r="G55" s="141">
        <v>0.78</v>
      </c>
      <c r="H55" s="142">
        <v>1.26</v>
      </c>
      <c r="I55" s="133">
        <v>-0.48</v>
      </c>
      <c r="J55" s="126">
        <v>-0.38400000000000001</v>
      </c>
      <c r="K55" s="764"/>
    </row>
    <row r="56" spans="1:11" ht="14.9" customHeight="1">
      <c r="A56" s="817" t="s">
        <v>438</v>
      </c>
      <c r="B56" s="818" t="s">
        <v>270</v>
      </c>
      <c r="C56" s="823">
        <v>1.7</v>
      </c>
      <c r="D56" s="824">
        <v>1.93</v>
      </c>
      <c r="E56" s="825">
        <v>-0.23</v>
      </c>
      <c r="F56" s="822">
        <v>-0.11899999999999999</v>
      </c>
      <c r="G56" s="823">
        <v>0.43</v>
      </c>
      <c r="H56" s="824">
        <v>1.1000000000000001</v>
      </c>
      <c r="I56" s="825">
        <v>-0.67</v>
      </c>
      <c r="J56" s="822">
        <v>-0.61099999999999999</v>
      </c>
      <c r="K56" s="764"/>
    </row>
    <row r="57" spans="1:11" s="18" customFormat="1" ht="14.9" customHeight="1">
      <c r="A57" s="760" t="s">
        <v>380</v>
      </c>
      <c r="B57" s="62"/>
      <c r="C57" s="752"/>
      <c r="D57" s="753"/>
      <c r="E57" s="754"/>
      <c r="F57" s="744"/>
      <c r="G57" s="752"/>
      <c r="H57" s="753"/>
      <c r="I57" s="754"/>
      <c r="J57" s="744"/>
    </row>
    <row r="58" spans="1:11" ht="14.9" customHeight="1">
      <c r="A58" s="71" t="s">
        <v>439</v>
      </c>
      <c r="B58" s="120" t="s">
        <v>50</v>
      </c>
      <c r="C58" s="236">
        <v>0.66800000000000004</v>
      </c>
      <c r="D58" s="297" t="s">
        <v>440</v>
      </c>
      <c r="E58" s="133" t="s">
        <v>441</v>
      </c>
      <c r="F58" s="145" t="s">
        <v>52</v>
      </c>
      <c r="G58" s="236">
        <v>0.71</v>
      </c>
      <c r="H58" s="297">
        <v>0.52</v>
      </c>
      <c r="I58" s="133" t="s">
        <v>442</v>
      </c>
      <c r="J58" s="145" t="s">
        <v>52</v>
      </c>
      <c r="K58" s="764"/>
    </row>
    <row r="59" spans="1:11" ht="14.9" customHeight="1">
      <c r="A59" s="71" t="s">
        <v>443</v>
      </c>
      <c r="B59" s="120" t="s">
        <v>50</v>
      </c>
      <c r="C59" s="236">
        <v>0.77</v>
      </c>
      <c r="D59" s="297" t="s">
        <v>444</v>
      </c>
      <c r="E59" s="133" t="s">
        <v>445</v>
      </c>
      <c r="F59" s="145" t="s">
        <v>52</v>
      </c>
      <c r="G59" s="236">
        <v>0.79</v>
      </c>
      <c r="H59" s="297">
        <v>0.5</v>
      </c>
      <c r="I59" s="133" t="s">
        <v>446</v>
      </c>
      <c r="J59" s="145" t="s">
        <v>52</v>
      </c>
      <c r="K59" s="764"/>
    </row>
    <row r="60" spans="1:11" ht="14.9" customHeight="1">
      <c r="A60" s="209" t="s">
        <v>447</v>
      </c>
      <c r="B60" s="764"/>
      <c r="C60" s="764"/>
      <c r="D60" s="764"/>
      <c r="E60" s="764"/>
      <c r="F60" s="764"/>
      <c r="G60" s="764"/>
      <c r="H60" s="764"/>
      <c r="I60" s="764"/>
      <c r="J60" s="764"/>
      <c r="K60" s="764"/>
    </row>
    <row r="61" spans="1:11" ht="14.9" customHeight="1">
      <c r="A61" s="209"/>
      <c r="B61" s="764"/>
      <c r="C61" s="764"/>
      <c r="D61" s="764"/>
      <c r="E61" s="764"/>
      <c r="F61" s="764"/>
      <c r="G61" s="764"/>
      <c r="H61" s="764"/>
      <c r="I61" s="764"/>
      <c r="J61" s="764"/>
      <c r="K61" s="764"/>
    </row>
    <row r="62" spans="1:11" ht="14.9" customHeight="1">
      <c r="A62" s="205"/>
      <c r="B62" s="205"/>
      <c r="C62" s="205"/>
      <c r="D62" s="205"/>
      <c r="E62" s="764"/>
      <c r="F62" s="764"/>
      <c r="G62" s="764"/>
      <c r="H62" s="764"/>
      <c r="I62" s="764"/>
      <c r="J62" s="764"/>
      <c r="K62" s="764"/>
    </row>
  </sheetData>
  <mergeCells count="6">
    <mergeCell ref="A30:F30"/>
    <mergeCell ref="A20:E20"/>
    <mergeCell ref="G2:I2"/>
    <mergeCell ref="A2:C2"/>
    <mergeCell ref="D2:F2"/>
    <mergeCell ref="A4:F4"/>
  </mergeCells>
  <hyperlinks>
    <hyperlink ref="G17" r:id="rId1" display="mailto:Dainius.Normantas@ignitis.lt" xr:uid="{53DA7984-0BE3-4146-BA63-0A2A05956669}"/>
  </hyperlinks>
  <pageMargins left="0.7" right="0.7" top="0.75" bottom="0.75" header="0.3" footer="0.3"/>
  <pageSetup paperSize="9" orientation="portrait" r:id="rId2"/>
  <ignoredErrors>
    <ignoredError sqref="E33 I33 E42 I42 I50" numberStoredAsText="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ebb2c01-54b3-4ea4-9cf6-4a4d4f2112d4" xsi:nil="true"/>
    <SharedWithUsers xmlns="37f72f8d-44e0-4f49-ad8c-b71ca2a34452">
      <UserInfo>
        <DisplayName/>
        <AccountId xsi:nil="true"/>
        <AccountType/>
      </UserInfo>
    </SharedWithUsers>
    <lcf76f155ced4ddcb4097134ff3c332f xmlns="bebb2c01-54b3-4ea4-9cf6-4a4d4f2112d4">
      <Terms xmlns="http://schemas.microsoft.com/office/infopath/2007/PartnerControls"/>
    </lcf76f155ced4ddcb4097134ff3c332f>
    <TaxCatchAll xmlns="37f72f8d-44e0-4f49-ad8c-b71ca2a3445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33F92CA1A45B4CBDC07365299C146E" ma:contentTypeVersion="14" ma:contentTypeDescription="Create a new document." ma:contentTypeScope="" ma:versionID="b9c81aa6b582e3afef18a4009af8ea96">
  <xsd:schema xmlns:xsd="http://www.w3.org/2001/XMLSchema" xmlns:xs="http://www.w3.org/2001/XMLSchema" xmlns:p="http://schemas.microsoft.com/office/2006/metadata/properties" xmlns:ns2="bebb2c01-54b3-4ea4-9cf6-4a4d4f2112d4" xmlns:ns3="37f72f8d-44e0-4f49-ad8c-b71ca2a34452" targetNamespace="http://schemas.microsoft.com/office/2006/metadata/properties" ma:root="true" ma:fieldsID="ee1b643a6a938482425d8fae1da63887" ns2:_="" ns3:_="">
    <xsd:import namespace="bebb2c01-54b3-4ea4-9cf6-4a4d4f2112d4"/>
    <xsd:import namespace="37f72f8d-44e0-4f49-ad8c-b71ca2a3445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bb2c01-54b3-4ea4-9cf6-4a4d4f211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b7d3c24-1b46-436d-893a-ba04330708c7"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f72f8d-44e0-4f49-ad8c-b71ca2a3445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9e0d6ef-c9f7-4d01-ba09-5d78afc35dde}" ma:internalName="TaxCatchAll" ma:showField="CatchAllData" ma:web="37f72f8d-44e0-4f49-ad8c-b71ca2a3445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BC0505-E0A8-475E-9A31-C99264A3627B}">
  <ds:schemaRefs>
    <ds:schemaRef ds:uri="http://schemas.microsoft.com/sharepoint/v3/contenttype/forms"/>
  </ds:schemaRefs>
</ds:datastoreItem>
</file>

<file path=customXml/itemProps2.xml><?xml version="1.0" encoding="utf-8"?>
<ds:datastoreItem xmlns:ds="http://schemas.openxmlformats.org/officeDocument/2006/customXml" ds:itemID="{2E643C92-9B61-461A-9126-6381E3CC354D}">
  <ds:schemaRefs>
    <ds:schemaRef ds:uri="http://schemas.microsoft.com/office/2006/metadata/properties"/>
    <ds:schemaRef ds:uri="http://schemas.microsoft.com/office/infopath/2007/PartnerControls"/>
    <ds:schemaRef ds:uri="bebb2c01-54b3-4ea4-9cf6-4a4d4f2112d4"/>
    <ds:schemaRef ds:uri="37f72f8d-44e0-4f49-ad8c-b71ca2a34452"/>
  </ds:schemaRefs>
</ds:datastoreItem>
</file>

<file path=customXml/itemProps3.xml><?xml version="1.0" encoding="utf-8"?>
<ds:datastoreItem xmlns:ds="http://schemas.openxmlformats.org/officeDocument/2006/customXml" ds:itemID="{69BEE025-A1B0-4F3B-9C09-CCAFBE3531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bb2c01-54b3-4ea4-9cf6-4a4d4f2112d4"/>
    <ds:schemaRef ds:uri="37f72f8d-44e0-4f49-ad8c-b71ca2a344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90751af-2442-49a7-b7b9-9f0bcce858c9}" enabled="1" method="Privileged" siteId="{ea88e983-d65a-47b3-adb4-3e1c6d2110d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Contacts</vt:lpstr>
      <vt:lpstr>Index</vt:lpstr>
      <vt:lpstr>Financial indicators</vt:lpstr>
      <vt:lpstr>Reconcilations</vt:lpstr>
      <vt:lpstr>Operating indicators</vt:lpstr>
      <vt:lpstr>Green Generation</vt:lpstr>
      <vt:lpstr>Networks</vt:lpstr>
      <vt:lpstr>Reserve Capacities</vt:lpstr>
      <vt:lpstr>Customers &amp; Solutions</vt:lpstr>
      <vt:lpstr>Results Q3</vt:lpstr>
      <vt:lpstr>Quarterly summary</vt:lpstr>
      <vt:lpstr>Statement of financial position</vt:lpstr>
      <vt:lpstr>Statement of profit or loss</vt:lpstr>
      <vt:lpstr>Statement of cash flows</vt:lpstr>
      <vt:lpstr>Asset book&gt;&gt;</vt:lpstr>
      <vt:lpstr>Wind &amp; Solar</vt:lpstr>
      <vt:lpstr>Hydro</vt:lpstr>
      <vt:lpstr>Bio&amp;WtE</vt:lpstr>
      <vt:lpstr>Hedging levels</vt:lpstr>
      <vt:lpstr>Natural Gas</vt:lpstr>
      <vt:lpstr>Historical data&gt;&gt;</vt:lpstr>
      <vt:lpstr>Wind &amp; Solar data</vt:lpstr>
      <vt:lpstr>Hydro data</vt:lpstr>
      <vt:lpstr>Bio&amp;WtE data</vt:lpstr>
      <vt:lpstr>Natural gas data</vt:lpstr>
      <vt:lpstr>Business environment</vt:lpstr>
      <vt:lpstr>Legal notice</vt:lpstr>
      <vt:lpstr>'Financial indicators'!_Toc64472300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2023-11-20T11:43:25Z</dcterms:created>
  <dcterms:modified xsi:type="dcterms:W3CDTF">2023-11-30T16:36:39Z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0751af-2442-49a7-b7b9-9f0bcce858c9_SiteId">
    <vt:lpwstr>ea88e983-d65a-47b3-adb4-3e1c6d2110d2</vt:lpwstr>
  </property>
  <property fmtid="{D5CDD505-2E9C-101B-9397-08002B2CF9AE}" pid="3" name="MSIP_Label_190751af-2442-49a7-b7b9-9f0bcce858c9_Name">
    <vt:lpwstr>Vidaus dokumentai</vt:lpwstr>
  </property>
  <property fmtid="{D5CDD505-2E9C-101B-9397-08002B2CF9AE}" pid="4" name="MSIP_Label_190751af-2442-49a7-b7b9-9f0bcce858c9_Method">
    <vt:lpwstr>Privileged</vt:lpwstr>
  </property>
  <property fmtid="{D5CDD505-2E9C-101B-9397-08002B2CF9AE}" pid="5" name="MSIP_Label_190751af-2442-49a7-b7b9-9f0bcce858c9_SetDate">
    <vt:lpwstr>2021-11-24T12:18:32Z</vt:lpwstr>
  </property>
  <property fmtid="{D5CDD505-2E9C-101B-9397-08002B2CF9AE}" pid="6" name="Order">
    <vt:r8>186300</vt:r8>
  </property>
  <property fmtid="{D5CDD505-2E9C-101B-9397-08002B2CF9AE}" pid="7" name="MSIP_Label_320c693d-44b7-4e16-b3dd-4fcd87401cf5_Enabled">
    <vt:lpwstr>True</vt:lpwstr>
  </property>
  <property fmtid="{D5CDD505-2E9C-101B-9397-08002B2CF9AE}" pid="8" name="MSIP_Label_320c693d-44b7-4e16-b3dd-4fcd87401cf5_Application">
    <vt:lpwstr>Microsoft Azure Information Protection</vt:lpwstr>
  </property>
  <property fmtid="{D5CDD505-2E9C-101B-9397-08002B2CF9AE}" pid="9" name="MediaServiceImageTags">
    <vt:lpwstr/>
  </property>
  <property fmtid="{D5CDD505-2E9C-101B-9397-08002B2CF9AE}" pid="10" name="xd_ProgID">
    <vt:lpwstr/>
  </property>
  <property fmtid="{D5CDD505-2E9C-101B-9397-08002B2CF9AE}" pid="11" name="ContentTypeId">
    <vt:lpwstr>0x0101008933F92CA1A45B4CBDC07365299C146E</vt:lpwstr>
  </property>
  <property fmtid="{D5CDD505-2E9C-101B-9397-08002B2CF9AE}" pid="12" name="MSIP_Label_320c693d-44b7-4e16-b3dd-4fcd87401cf5_SetDate">
    <vt:lpwstr>2021-01-03T18:17:25.5022652Z</vt:lpwstr>
  </property>
  <property fmtid="{D5CDD505-2E9C-101B-9397-08002B2CF9AE}" pid="13" name="ComplianceAssetId">
    <vt:lpwstr/>
  </property>
  <property fmtid="{D5CDD505-2E9C-101B-9397-08002B2CF9AE}" pid="14" name="TemplateUrl">
    <vt:lpwstr/>
  </property>
  <property fmtid="{D5CDD505-2E9C-101B-9397-08002B2CF9AE}" pid="15" name="MSIP_Label_320c693d-44b7-4e16-b3dd-4fcd87401cf5_Owner">
    <vt:lpwstr>Aine.Riffel@ignitis.lt</vt:lpwstr>
  </property>
  <property fmtid="{D5CDD505-2E9C-101B-9397-08002B2CF9AE}" pid="16" name="MSIP_Label_320c693d-44b7-4e16-b3dd-4fcd87401cf5_Extended_MSFT_Method">
    <vt:lpwstr>Manual</vt:lpwstr>
  </property>
  <property fmtid="{D5CDD505-2E9C-101B-9397-08002B2CF9AE}" pid="17" name="_ExtendedDescription">
    <vt:lpwstr/>
  </property>
  <property fmtid="{D5CDD505-2E9C-101B-9397-08002B2CF9AE}" pid="18" name="MSIP_Label_190751af-2442-49a7-b7b9-9f0bcce858c9_ContentBits">
    <vt:lpwstr>0</vt:lpwstr>
  </property>
  <property fmtid="{D5CDD505-2E9C-101B-9397-08002B2CF9AE}" pid="19" name="xd_Signature">
    <vt:bool>false</vt:bool>
  </property>
  <property fmtid="{D5CDD505-2E9C-101B-9397-08002B2CF9AE}" pid="20" name="MSIP_Label_190751af-2442-49a7-b7b9-9f0bcce858c9_ActionId">
    <vt:lpwstr>07970f6f-39e5-4759-911a-859656f3c74d</vt:lpwstr>
  </property>
  <property fmtid="{D5CDD505-2E9C-101B-9397-08002B2CF9AE}" pid="21" name="MSIP_Label_320c693d-44b7-4e16-b3dd-4fcd87401cf5_Name">
    <vt:lpwstr>Viešo naudojimo</vt:lpwstr>
  </property>
  <property fmtid="{D5CDD505-2E9C-101B-9397-08002B2CF9AE}" pid="22" name="MSIP_Label_320c693d-44b7-4e16-b3dd-4fcd87401cf5_SiteId">
    <vt:lpwstr>ea88e983-d65a-47b3-adb4-3e1c6d2110d2</vt:lpwstr>
  </property>
  <property fmtid="{D5CDD505-2E9C-101B-9397-08002B2CF9AE}" pid="23" name="MSIP_Label_320c693d-44b7-4e16-b3dd-4fcd87401cf5_ActionId">
    <vt:lpwstr>07970f6f-39e5-4759-911a-859656f3c74d</vt:lpwstr>
  </property>
  <property fmtid="{D5CDD505-2E9C-101B-9397-08002B2CF9AE}" pid="24" name="MSIP_Label_190751af-2442-49a7-b7b9-9f0bcce858c9_Enabled">
    <vt:lpwstr>true</vt:lpwstr>
  </property>
  <property fmtid="{D5CDD505-2E9C-101B-9397-08002B2CF9AE}" pid="25" name="TriggerFlowInfo">
    <vt:lpwstr/>
  </property>
</Properties>
</file>